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 activeTab="9"/>
  </bookViews>
  <sheets>
    <sheet name="ianuarie" sheetId="362" r:id="rId1"/>
    <sheet name="februarie" sheetId="372" r:id="rId2"/>
    <sheet name="martie" sheetId="377" r:id="rId3"/>
    <sheet name="aprilie" sheetId="386" r:id="rId4"/>
    <sheet name="mai" sheetId="398" r:id="rId5"/>
    <sheet name="iunie" sheetId="408" r:id="rId6"/>
    <sheet name="iulie" sheetId="418" r:id="rId7"/>
    <sheet name="august" sheetId="430" r:id="rId8"/>
    <sheet name="septembrie" sheetId="441" r:id="rId9"/>
    <sheet name="octombrie" sheetId="448" r:id="rId10"/>
  </sheets>
  <calcPr calcId="124519"/>
</workbook>
</file>

<file path=xl/calcChain.xml><?xml version="1.0" encoding="utf-8"?>
<calcChain xmlns="http://schemas.openxmlformats.org/spreadsheetml/2006/main">
  <c r="G133" i="448"/>
  <c r="F197" i="441"/>
  <c r="G269" i="430"/>
  <c r="G193" i="418"/>
  <c r="G240" i="408"/>
  <c r="G232" i="398"/>
  <c r="G208" i="386"/>
  <c r="G184" i="377"/>
  <c r="G158" i="372"/>
  <c r="G295" i="362"/>
  <c r="G127" i="448" l="1"/>
  <c r="F127"/>
  <c r="H126"/>
  <c r="H125"/>
  <c r="H124"/>
  <c r="H127" s="1"/>
  <c r="H99"/>
  <c r="G99"/>
  <c r="F99"/>
  <c r="H98"/>
  <c r="H97"/>
  <c r="G97"/>
  <c r="F97"/>
  <c r="H96"/>
  <c r="H95"/>
  <c r="G94"/>
  <c r="F94"/>
  <c r="H93"/>
  <c r="H94" s="1"/>
  <c r="H92"/>
  <c r="G92"/>
  <c r="F92"/>
  <c r="H91"/>
  <c r="H90"/>
  <c r="G90"/>
  <c r="F90"/>
  <c r="H89"/>
  <c r="G88"/>
  <c r="F88"/>
  <c r="H87"/>
  <c r="H88" s="1"/>
  <c r="G86"/>
  <c r="F86"/>
  <c r="H85"/>
  <c r="H84"/>
  <c r="H86" s="1"/>
  <c r="H83"/>
  <c r="G82"/>
  <c r="F82"/>
  <c r="H81"/>
  <c r="H82" s="1"/>
  <c r="G80"/>
  <c r="F80"/>
  <c r="H79"/>
  <c r="H80" s="1"/>
  <c r="H78"/>
  <c r="G77"/>
  <c r="F77"/>
  <c r="H76"/>
  <c r="H75"/>
  <c r="H74"/>
  <c r="H73"/>
  <c r="H77" s="1"/>
  <c r="G72"/>
  <c r="F72"/>
  <c r="H71"/>
  <c r="H72" s="1"/>
  <c r="H70"/>
  <c r="H69"/>
  <c r="G69"/>
  <c r="F69"/>
  <c r="H68"/>
  <c r="H67"/>
  <c r="G66"/>
  <c r="F66"/>
  <c r="H65"/>
  <c r="H66" s="1"/>
  <c r="H64"/>
  <c r="G64"/>
  <c r="F64"/>
  <c r="H63"/>
  <c r="H62"/>
  <c r="G62"/>
  <c r="F62"/>
  <c r="H61"/>
  <c r="G60"/>
  <c r="G100" s="1"/>
  <c r="F60"/>
  <c r="F100" s="1"/>
  <c r="H59"/>
  <c r="H58"/>
  <c r="H57"/>
  <c r="H60" s="1"/>
  <c r="H100" s="1"/>
  <c r="I45"/>
  <c r="H45"/>
  <c r="G45"/>
  <c r="F45"/>
  <c r="I44"/>
  <c r="H44"/>
  <c r="F193" i="441"/>
  <c r="E193"/>
  <c r="G192"/>
  <c r="G193" s="1"/>
  <c r="F181"/>
  <c r="G180"/>
  <c r="F180"/>
  <c r="G178"/>
  <c r="G181" s="1"/>
  <c r="F178"/>
  <c r="G166"/>
  <c r="F166"/>
  <c r="G164"/>
  <c r="F164"/>
  <c r="G162"/>
  <c r="F162"/>
  <c r="G160"/>
  <c r="F160"/>
  <c r="G158"/>
  <c r="F158"/>
  <c r="G156"/>
  <c r="G167" s="1"/>
  <c r="F156"/>
  <c r="F167" s="1"/>
  <c r="G154"/>
  <c r="F154"/>
  <c r="G139"/>
  <c r="F139"/>
  <c r="G137"/>
  <c r="F137"/>
  <c r="G135"/>
  <c r="F135"/>
  <c r="G133"/>
  <c r="F133"/>
  <c r="G131"/>
  <c r="F131"/>
  <c r="G128"/>
  <c r="F128"/>
  <c r="G125"/>
  <c r="G140" s="1"/>
  <c r="F125"/>
  <c r="G122"/>
  <c r="F122"/>
  <c r="G119"/>
  <c r="F119"/>
  <c r="G116"/>
  <c r="F116"/>
  <c r="G113"/>
  <c r="F113"/>
  <c r="F140" s="1"/>
  <c r="G99"/>
  <c r="F99"/>
  <c r="G96"/>
  <c r="F96"/>
  <c r="G93"/>
  <c r="F93"/>
  <c r="G90"/>
  <c r="F90"/>
  <c r="G85"/>
  <c r="F85"/>
  <c r="G82"/>
  <c r="G100" s="1"/>
  <c r="F82"/>
  <c r="F100" s="1"/>
  <c r="G78"/>
  <c r="F78"/>
  <c r="G76"/>
  <c r="F76"/>
  <c r="G73"/>
  <c r="F73"/>
  <c r="G68"/>
  <c r="F68"/>
  <c r="I53"/>
  <c r="H53"/>
  <c r="G53"/>
  <c r="F53"/>
  <c r="I52"/>
  <c r="G258" i="430"/>
  <c r="F258"/>
  <c r="H257"/>
  <c r="H258" s="1"/>
  <c r="G244"/>
  <c r="G245" s="1"/>
  <c r="F244"/>
  <c r="F245" s="1"/>
  <c r="G242"/>
  <c r="F242"/>
  <c r="G228"/>
  <c r="F228"/>
  <c r="G226"/>
  <c r="F226"/>
  <c r="G224"/>
  <c r="F224"/>
  <c r="G222"/>
  <c r="F222"/>
  <c r="G220"/>
  <c r="F220"/>
  <c r="G218"/>
  <c r="F218"/>
  <c r="G205"/>
  <c r="F205"/>
  <c r="G191"/>
  <c r="F191"/>
  <c r="G189"/>
  <c r="F189"/>
  <c r="G187"/>
  <c r="F187"/>
  <c r="G184"/>
  <c r="F184"/>
  <c r="G181"/>
  <c r="F181"/>
  <c r="G178"/>
  <c r="F178"/>
  <c r="G174"/>
  <c r="F174"/>
  <c r="G172"/>
  <c r="F172"/>
  <c r="G169"/>
  <c r="F169"/>
  <c r="G165"/>
  <c r="F165"/>
  <c r="G162"/>
  <c r="F162"/>
  <c r="G158"/>
  <c r="F158"/>
  <c r="G155"/>
  <c r="F155"/>
  <c r="G151"/>
  <c r="F151"/>
  <c r="G148"/>
  <c r="F148"/>
  <c r="G134"/>
  <c r="F134"/>
  <c r="G122"/>
  <c r="F122"/>
  <c r="G114"/>
  <c r="F114"/>
  <c r="G111"/>
  <c r="F111"/>
  <c r="G109"/>
  <c r="F109"/>
  <c r="G107"/>
  <c r="F107"/>
  <c r="G105"/>
  <c r="F105"/>
  <c r="J103"/>
  <c r="J115" s="1"/>
  <c r="G103"/>
  <c r="F103"/>
  <c r="G99"/>
  <c r="F99"/>
  <c r="G96"/>
  <c r="F96"/>
  <c r="G91"/>
  <c r="F91"/>
  <c r="G87"/>
  <c r="F87"/>
  <c r="G83"/>
  <c r="F83"/>
  <c r="G80"/>
  <c r="F80"/>
  <c r="G77"/>
  <c r="F77"/>
  <c r="G74"/>
  <c r="F74"/>
  <c r="G70"/>
  <c r="F70"/>
  <c r="G55"/>
  <c r="F55"/>
  <c r="G41"/>
  <c r="F41"/>
  <c r="G39"/>
  <c r="F39"/>
  <c r="G37"/>
  <c r="F37"/>
  <c r="G33"/>
  <c r="F33"/>
  <c r="G29"/>
  <c r="F29"/>
  <c r="G26"/>
  <c r="F26"/>
  <c r="G22"/>
  <c r="F22"/>
  <c r="H187" i="418"/>
  <c r="G187"/>
  <c r="F187"/>
  <c r="H186"/>
  <c r="G175"/>
  <c r="F175"/>
  <c r="F176" s="1"/>
  <c r="G173"/>
  <c r="G176" s="1"/>
  <c r="F173"/>
  <c r="G159"/>
  <c r="F159"/>
  <c r="G147"/>
  <c r="F147"/>
  <c r="G133"/>
  <c r="F133"/>
  <c r="G131"/>
  <c r="F131"/>
  <c r="G129"/>
  <c r="F129"/>
  <c r="G127"/>
  <c r="F127"/>
  <c r="G124"/>
  <c r="F124"/>
  <c r="G122"/>
  <c r="F122"/>
  <c r="G120"/>
  <c r="G134" s="1"/>
  <c r="F120"/>
  <c r="G118"/>
  <c r="F118"/>
  <c r="F134" s="1"/>
  <c r="F104"/>
  <c r="E104"/>
  <c r="F102"/>
  <c r="E102"/>
  <c r="F99"/>
  <c r="E99"/>
  <c r="F97"/>
  <c r="E97"/>
  <c r="F95"/>
  <c r="E95"/>
  <c r="F92"/>
  <c r="E92"/>
  <c r="E105" s="1"/>
  <c r="F89"/>
  <c r="F105" s="1"/>
  <c r="E89"/>
  <c r="G78"/>
  <c r="F78"/>
  <c r="G76"/>
  <c r="F76"/>
  <c r="G74"/>
  <c r="F74"/>
  <c r="G72"/>
  <c r="F72"/>
  <c r="G70"/>
  <c r="F70"/>
  <c r="G67"/>
  <c r="F67"/>
  <c r="F79" s="1"/>
  <c r="G63"/>
  <c r="F63"/>
  <c r="G61"/>
  <c r="G79" s="1"/>
  <c r="F61"/>
  <c r="H45"/>
  <c r="G45"/>
  <c r="H43"/>
  <c r="G43"/>
  <c r="H41"/>
  <c r="G41"/>
  <c r="H39"/>
  <c r="G39"/>
  <c r="H36"/>
  <c r="G36"/>
  <c r="H32"/>
  <c r="G32"/>
  <c r="H28"/>
  <c r="G28"/>
  <c r="H24"/>
  <c r="G24"/>
  <c r="G46" s="1"/>
  <c r="G234" i="408"/>
  <c r="F234"/>
  <c r="H233"/>
  <c r="H234" s="1"/>
  <c r="G233"/>
  <c r="G220"/>
  <c r="G221" s="1"/>
  <c r="F220"/>
  <c r="F221" s="1"/>
  <c r="G218"/>
  <c r="F218"/>
  <c r="G204"/>
  <c r="G203"/>
  <c r="F203"/>
  <c r="F204" s="1"/>
  <c r="G201"/>
  <c r="F201"/>
  <c r="G187"/>
  <c r="G188" s="1"/>
  <c r="F187"/>
  <c r="F188" s="1"/>
  <c r="G185"/>
  <c r="F185"/>
  <c r="G173"/>
  <c r="G172"/>
  <c r="F172"/>
  <c r="F173" s="1"/>
  <c r="G170"/>
  <c r="F170"/>
  <c r="G157"/>
  <c r="F157"/>
  <c r="G155"/>
  <c r="F155"/>
  <c r="G153"/>
  <c r="F153"/>
  <c r="G150"/>
  <c r="F150"/>
  <c r="G146"/>
  <c r="F146"/>
  <c r="G143"/>
  <c r="G158" s="1"/>
  <c r="F143"/>
  <c r="F158" s="1"/>
  <c r="G140"/>
  <c r="F140"/>
  <c r="G126"/>
  <c r="F126"/>
  <c r="G124"/>
  <c r="F124"/>
  <c r="G122"/>
  <c r="F122"/>
  <c r="G120"/>
  <c r="F120"/>
  <c r="G118"/>
  <c r="F118"/>
  <c r="G116"/>
  <c r="G127" s="1"/>
  <c r="F116"/>
  <c r="F127" s="1"/>
  <c r="G101"/>
  <c r="J100"/>
  <c r="J101" s="1"/>
  <c r="G100"/>
  <c r="F100"/>
  <c r="G96"/>
  <c r="F96"/>
  <c r="G93"/>
  <c r="F93"/>
  <c r="G90"/>
  <c r="F90"/>
  <c r="G86"/>
  <c r="F86"/>
  <c r="F101" s="1"/>
  <c r="G73"/>
  <c r="G72"/>
  <c r="F72"/>
  <c r="F73" s="1"/>
  <c r="G70"/>
  <c r="F70"/>
  <c r="G57"/>
  <c r="F57"/>
  <c r="G55"/>
  <c r="F55"/>
  <c r="G53"/>
  <c r="F53"/>
  <c r="G48"/>
  <c r="F48"/>
  <c r="G42"/>
  <c r="F42"/>
  <c r="G38"/>
  <c r="F38"/>
  <c r="F58" s="1"/>
  <c r="G31"/>
  <c r="G58" s="1"/>
  <c r="F31"/>
  <c r="G25"/>
  <c r="F25"/>
  <c r="G227" i="398"/>
  <c r="F227"/>
  <c r="H226"/>
  <c r="H227" s="1"/>
  <c r="G213"/>
  <c r="F213"/>
  <c r="G209"/>
  <c r="F209"/>
  <c r="G205"/>
  <c r="F205"/>
  <c r="F214" s="1"/>
  <c r="G203"/>
  <c r="F203"/>
  <c r="G199"/>
  <c r="G214" s="1"/>
  <c r="F199"/>
  <c r="G187"/>
  <c r="F187"/>
  <c r="G185"/>
  <c r="F185"/>
  <c r="G181"/>
  <c r="F181"/>
  <c r="G179"/>
  <c r="F179"/>
  <c r="G175"/>
  <c r="F175"/>
  <c r="G173"/>
  <c r="F173"/>
  <c r="G171"/>
  <c r="F171"/>
  <c r="F188" s="1"/>
  <c r="G168"/>
  <c r="F168"/>
  <c r="G164"/>
  <c r="G188" s="1"/>
  <c r="J188" s="1"/>
  <c r="F164"/>
  <c r="G150"/>
  <c r="F150"/>
  <c r="G136"/>
  <c r="F136"/>
  <c r="G124"/>
  <c r="F124"/>
  <c r="G109"/>
  <c r="G110" s="1"/>
  <c r="F109"/>
  <c r="G106"/>
  <c r="F106"/>
  <c r="F110" s="1"/>
  <c r="G93"/>
  <c r="F93"/>
  <c r="G91"/>
  <c r="F91"/>
  <c r="G89"/>
  <c r="F89"/>
  <c r="G87"/>
  <c r="F87"/>
  <c r="G84"/>
  <c r="F84"/>
  <c r="G80"/>
  <c r="F80"/>
  <c r="F94" s="1"/>
  <c r="G77"/>
  <c r="G94" s="1"/>
  <c r="F77"/>
  <c r="G72"/>
  <c r="F72"/>
  <c r="G68"/>
  <c r="F68"/>
  <c r="G56"/>
  <c r="F56"/>
  <c r="G54"/>
  <c r="F54"/>
  <c r="G52"/>
  <c r="F52"/>
  <c r="G50"/>
  <c r="F50"/>
  <c r="G45"/>
  <c r="F45"/>
  <c r="G40"/>
  <c r="F40"/>
  <c r="F57" s="1"/>
  <c r="G36"/>
  <c r="G57" s="1"/>
  <c r="F36"/>
  <c r="G31"/>
  <c r="F31"/>
  <c r="G25"/>
  <c r="F25"/>
  <c r="G23"/>
  <c r="G203" i="386"/>
  <c r="F203"/>
  <c r="H202"/>
  <c r="H203" s="1"/>
  <c r="G190"/>
  <c r="F190"/>
  <c r="H174"/>
  <c r="G174"/>
  <c r="F174"/>
  <c r="I160"/>
  <c r="H160"/>
  <c r="G160"/>
  <c r="F160"/>
  <c r="H146"/>
  <c r="G145"/>
  <c r="F145"/>
  <c r="G143"/>
  <c r="F143"/>
  <c r="G140"/>
  <c r="G146" s="1"/>
  <c r="F140"/>
  <c r="F146" s="1"/>
  <c r="G124"/>
  <c r="G125" s="1"/>
  <c r="F124"/>
  <c r="F125" s="1"/>
  <c r="G119"/>
  <c r="F119"/>
  <c r="J104"/>
  <c r="G104"/>
  <c r="F104"/>
  <c r="J89"/>
  <c r="G89"/>
  <c r="F89"/>
  <c r="J87"/>
  <c r="G87"/>
  <c r="F87"/>
  <c r="J85"/>
  <c r="G85"/>
  <c r="F85"/>
  <c r="J83"/>
  <c r="G83"/>
  <c r="F83"/>
  <c r="J81"/>
  <c r="G81"/>
  <c r="F81"/>
  <c r="J79"/>
  <c r="G79"/>
  <c r="F79"/>
  <c r="J77"/>
  <c r="G77"/>
  <c r="F77"/>
  <c r="J75"/>
  <c r="G75"/>
  <c r="F75"/>
  <c r="J71"/>
  <c r="G71"/>
  <c r="F71"/>
  <c r="J67"/>
  <c r="G67"/>
  <c r="F67"/>
  <c r="J64"/>
  <c r="G64"/>
  <c r="F64"/>
  <c r="J59"/>
  <c r="G59"/>
  <c r="F59"/>
  <c r="J55"/>
  <c r="G55"/>
  <c r="F55"/>
  <c r="G50"/>
  <c r="F50"/>
  <c r="G44"/>
  <c r="F44"/>
  <c r="G41"/>
  <c r="F41"/>
  <c r="J37"/>
  <c r="J90" s="1"/>
  <c r="G37"/>
  <c r="G90" s="1"/>
  <c r="F37"/>
  <c r="F90" s="1"/>
  <c r="G176" i="377"/>
  <c r="F176"/>
  <c r="H175"/>
  <c r="H176" s="1"/>
  <c r="G162"/>
  <c r="F162"/>
  <c r="G148"/>
  <c r="F148"/>
  <c r="F136"/>
  <c r="G135"/>
  <c r="G136" s="1"/>
  <c r="F135"/>
  <c r="G133"/>
  <c r="F133"/>
  <c r="J119"/>
  <c r="G118"/>
  <c r="F118"/>
  <c r="G116"/>
  <c r="F116"/>
  <c r="G114"/>
  <c r="F114"/>
  <c r="G112"/>
  <c r="F112"/>
  <c r="G109"/>
  <c r="F109"/>
  <c r="J107"/>
  <c r="G107"/>
  <c r="F107"/>
  <c r="G103"/>
  <c r="F103"/>
  <c r="G99"/>
  <c r="F99"/>
  <c r="G94"/>
  <c r="F94"/>
  <c r="G91"/>
  <c r="F91"/>
  <c r="G88"/>
  <c r="F88"/>
  <c r="G85"/>
  <c r="G119" s="1"/>
  <c r="F85"/>
  <c r="F119" s="1"/>
  <c r="G70"/>
  <c r="F70"/>
  <c r="G54"/>
  <c r="F54"/>
  <c r="G52"/>
  <c r="F52"/>
  <c r="G50"/>
  <c r="F50"/>
  <c r="G46"/>
  <c r="F46"/>
  <c r="G42"/>
  <c r="F42"/>
  <c r="G38"/>
  <c r="F38"/>
  <c r="F55" s="1"/>
  <c r="G33"/>
  <c r="F33"/>
  <c r="G28"/>
  <c r="G55" s="1"/>
  <c r="F28"/>
  <c r="G153" i="372"/>
  <c r="F153"/>
  <c r="H152"/>
  <c r="G152"/>
  <c r="F152"/>
  <c r="H151"/>
  <c r="H150"/>
  <c r="H153" s="1"/>
  <c r="G150"/>
  <c r="F150"/>
  <c r="H149"/>
  <c r="G136"/>
  <c r="F136"/>
  <c r="G133"/>
  <c r="F133"/>
  <c r="G131"/>
  <c r="F131"/>
  <c r="G129"/>
  <c r="F129"/>
  <c r="G125"/>
  <c r="F125"/>
  <c r="G120"/>
  <c r="F120"/>
  <c r="G115"/>
  <c r="F115"/>
  <c r="G111"/>
  <c r="F111"/>
  <c r="G107"/>
  <c r="F107"/>
  <c r="G104"/>
  <c r="F104"/>
  <c r="G101"/>
  <c r="F101"/>
  <c r="G98"/>
  <c r="G137" s="1"/>
  <c r="F98"/>
  <c r="F137" s="1"/>
  <c r="F80"/>
  <c r="G79"/>
  <c r="G80" s="1"/>
  <c r="F79"/>
  <c r="F77"/>
  <c r="G63"/>
  <c r="F63"/>
  <c r="G61"/>
  <c r="F61"/>
  <c r="G58"/>
  <c r="F58"/>
  <c r="G56"/>
  <c r="F56"/>
  <c r="G54"/>
  <c r="F54"/>
  <c r="F52"/>
  <c r="G49"/>
  <c r="G52" s="1"/>
  <c r="G46"/>
  <c r="F46"/>
  <c r="G44"/>
  <c r="F44"/>
  <c r="G41"/>
  <c r="F41"/>
  <c r="G36"/>
  <c r="F36"/>
  <c r="G33"/>
  <c r="F33"/>
  <c r="G29"/>
  <c r="F29"/>
  <c r="F64" s="1"/>
  <c r="G25"/>
  <c r="F25"/>
  <c r="G291" i="362"/>
  <c r="F291"/>
  <c r="F281"/>
  <c r="G280"/>
  <c r="G281" s="1"/>
  <c r="F280"/>
  <c r="G278"/>
  <c r="F278"/>
  <c r="G274"/>
  <c r="F274"/>
  <c r="G262"/>
  <c r="F262"/>
  <c r="G261"/>
  <c r="F261"/>
  <c r="G257"/>
  <c r="F257"/>
  <c r="G245"/>
  <c r="F245"/>
  <c r="G243"/>
  <c r="F243"/>
  <c r="G241"/>
  <c r="F241"/>
  <c r="G239"/>
  <c r="F239"/>
  <c r="G237"/>
  <c r="F237"/>
  <c r="G235"/>
  <c r="F235"/>
  <c r="G233"/>
  <c r="F233"/>
  <c r="G230"/>
  <c r="F230"/>
  <c r="G228"/>
  <c r="F228"/>
  <c r="G225"/>
  <c r="F225"/>
  <c r="G222"/>
  <c r="F222"/>
  <c r="G220"/>
  <c r="F220"/>
  <c r="G205"/>
  <c r="F205"/>
  <c r="G203"/>
  <c r="G206" s="1"/>
  <c r="F203"/>
  <c r="G189"/>
  <c r="F189"/>
  <c r="G187"/>
  <c r="F187"/>
  <c r="G185"/>
  <c r="F185"/>
  <c r="K183"/>
  <c r="J183"/>
  <c r="H183"/>
  <c r="F183"/>
  <c r="E183"/>
  <c r="G182"/>
  <c r="G183" s="1"/>
  <c r="G181"/>
  <c r="F181"/>
  <c r="G179"/>
  <c r="F179"/>
  <c r="G177"/>
  <c r="F177"/>
  <c r="G175"/>
  <c r="F175"/>
  <c r="G173"/>
  <c r="F173"/>
  <c r="G169"/>
  <c r="F169"/>
  <c r="G165"/>
  <c r="F165"/>
  <c r="G162"/>
  <c r="F162"/>
  <c r="G157"/>
  <c r="F157"/>
  <c r="G154"/>
  <c r="F154"/>
  <c r="G151"/>
  <c r="F151"/>
  <c r="G147"/>
  <c r="F147"/>
  <c r="G143"/>
  <c r="F143"/>
  <c r="G139"/>
  <c r="F139"/>
  <c r="G134"/>
  <c r="F134"/>
  <c r="G130"/>
  <c r="F130"/>
  <c r="G126"/>
  <c r="F126"/>
  <c r="G113"/>
  <c r="F112"/>
  <c r="F113" s="1"/>
  <c r="G99"/>
  <c r="F99"/>
  <c r="G86"/>
  <c r="F86"/>
  <c r="G84"/>
  <c r="F84"/>
  <c r="G82"/>
  <c r="F82"/>
  <c r="K80"/>
  <c r="J80"/>
  <c r="I80"/>
  <c r="H80"/>
  <c r="G80"/>
  <c r="F80"/>
  <c r="E80"/>
  <c r="G78"/>
  <c r="F78"/>
  <c r="G76"/>
  <c r="F76"/>
  <c r="G74"/>
  <c r="F74"/>
  <c r="G72"/>
  <c r="F72"/>
  <c r="G70"/>
  <c r="F70"/>
  <c r="G66"/>
  <c r="F66"/>
  <c r="G62"/>
  <c r="F62"/>
  <c r="G59"/>
  <c r="F59"/>
  <c r="G54"/>
  <c r="F54"/>
  <c r="G51"/>
  <c r="F51"/>
  <c r="G48"/>
  <c r="F48"/>
  <c r="G44"/>
  <c r="F44"/>
  <c r="G40"/>
  <c r="F40"/>
  <c r="G36"/>
  <c r="F36"/>
  <c r="G31"/>
  <c r="F31"/>
  <c r="G28"/>
  <c r="F28"/>
  <c r="G24"/>
  <c r="F24"/>
  <c r="F37" i="448"/>
  <c r="G36"/>
  <c r="F36"/>
  <c r="G34"/>
  <c r="F34"/>
  <c r="G32"/>
  <c r="F32"/>
  <c r="G29"/>
  <c r="F29"/>
  <c r="G25"/>
  <c r="F25"/>
  <c r="G22"/>
  <c r="G37" s="1"/>
  <c r="F22"/>
  <c r="G19"/>
  <c r="F19"/>
  <c r="G15"/>
  <c r="F15"/>
  <c r="G229" i="430" l="1"/>
  <c r="F229"/>
  <c r="G192"/>
  <c r="G115"/>
  <c r="F42"/>
  <c r="F192"/>
  <c r="F115"/>
  <c r="G42"/>
  <c r="H46" i="418"/>
  <c r="G64" i="372"/>
  <c r="F190" i="362"/>
  <c r="F206"/>
  <c r="G246"/>
  <c r="F246"/>
  <c r="G190"/>
  <c r="I182"/>
  <c r="I183" s="1"/>
  <c r="G87"/>
  <c r="F87"/>
  <c r="G40" i="441" l="1"/>
  <c r="F40"/>
  <c r="G38"/>
  <c r="F38"/>
  <c r="G35"/>
  <c r="F35"/>
  <c r="G32"/>
  <c r="F32"/>
  <c r="G29"/>
  <c r="F29"/>
  <c r="G25"/>
  <c r="F25"/>
  <c r="G22"/>
  <c r="F22"/>
  <c r="G19"/>
  <c r="G41" s="1"/>
  <c r="F19"/>
  <c r="G15"/>
  <c r="F15"/>
  <c r="F41" s="1"/>
  <c r="I13" i="430"/>
  <c r="I14" s="1"/>
  <c r="G14"/>
  <c r="F14"/>
  <c r="H13"/>
  <c r="H14" s="1"/>
  <c r="I13" i="418" l="1"/>
  <c r="G13"/>
  <c r="G14" s="1"/>
  <c r="F14"/>
  <c r="H14"/>
  <c r="I14" i="408"/>
  <c r="I15" s="1"/>
  <c r="H15"/>
  <c r="G15"/>
  <c r="F15"/>
  <c r="I14" i="398" l="1"/>
  <c r="H15"/>
  <c r="G15"/>
  <c r="F15"/>
  <c r="H14"/>
  <c r="G15" i="386" l="1"/>
  <c r="F15"/>
  <c r="I13"/>
  <c r="H13"/>
  <c r="H16" s="1"/>
  <c r="G13"/>
  <c r="G16" s="1"/>
  <c r="F13"/>
  <c r="I14"/>
  <c r="I15" s="1"/>
  <c r="I16" s="1"/>
  <c r="H14"/>
  <c r="H15" s="1"/>
  <c r="I17" i="377"/>
  <c r="I16"/>
  <c r="I15"/>
  <c r="I14"/>
  <c r="I13"/>
  <c r="G17"/>
  <c r="G16"/>
  <c r="G14"/>
  <c r="H16"/>
  <c r="H14"/>
  <c r="H17" s="1"/>
  <c r="F16"/>
  <c r="F14"/>
  <c r="F17" s="1"/>
  <c r="F16" i="386" l="1"/>
  <c r="I11" i="372" l="1"/>
  <c r="H11"/>
  <c r="G10"/>
  <c r="G11" s="1"/>
  <c r="F11"/>
  <c r="I10" l="1"/>
  <c r="H14" i="362" l="1"/>
  <c r="I13"/>
  <c r="I14" s="1"/>
  <c r="G14"/>
  <c r="F14"/>
</calcChain>
</file>

<file path=xl/sharedStrings.xml><?xml version="1.0" encoding="utf-8"?>
<sst xmlns="http://schemas.openxmlformats.org/spreadsheetml/2006/main" count="6487" uniqueCount="749">
  <si>
    <t>Nume partener</t>
  </si>
  <si>
    <t>CUI partener</t>
  </si>
  <si>
    <t>Cod partener</t>
  </si>
  <si>
    <t>Numar factura</t>
  </si>
  <si>
    <t>Data factura</t>
  </si>
  <si>
    <t>Valoare factura</t>
  </si>
  <si>
    <t>Valoare ordonanţare</t>
  </si>
  <si>
    <t>drg</t>
  </si>
  <si>
    <t>SPITALUL CLINIC JUDEȚEAN DE URGENȚĂ TÂRGU MUREȘ</t>
  </si>
  <si>
    <t>4323209</t>
  </si>
  <si>
    <t>MS01</t>
  </si>
  <si>
    <t/>
  </si>
  <si>
    <t>MS02</t>
  </si>
  <si>
    <t>24014380</t>
  </si>
  <si>
    <t>SPITALUL CLINIC JUDETEAN MURES</t>
  </si>
  <si>
    <t>MS04</t>
  </si>
  <si>
    <t>4323403</t>
  </si>
  <si>
    <t>SPITALUL MUNICIPAL SIGHISOARA</t>
  </si>
  <si>
    <t>MS24</t>
  </si>
  <si>
    <t>32051606</t>
  </si>
  <si>
    <t>INSTITUTUL DE URGENTA PENTRU BOLI CARDIOVASCULARE SI TRANSPLANT TG.MURES</t>
  </si>
  <si>
    <t>Serviciu Decontare Servicii Medicale</t>
  </si>
  <si>
    <t>Aprobat</t>
  </si>
  <si>
    <t>Ec. Rodica Biro</t>
  </si>
  <si>
    <t xml:space="preserve">Director  Direcţia </t>
  </si>
  <si>
    <t>Director  Direcţia</t>
  </si>
  <si>
    <t xml:space="preserve">Sef Serviciu Decontare Servicii </t>
  </si>
  <si>
    <t>Relaţii Contractuale</t>
  </si>
  <si>
    <t>Economică</t>
  </si>
  <si>
    <t>Medicale</t>
  </si>
  <si>
    <t xml:space="preserve"> </t>
  </si>
  <si>
    <t>MS05</t>
  </si>
  <si>
    <t>4323543</t>
  </si>
  <si>
    <t>SPITALUL ORASENESC "DR.VALER RUSSU"LUDUS</t>
  </si>
  <si>
    <t>MS06</t>
  </si>
  <si>
    <t>1235218</t>
  </si>
  <si>
    <t>SPITALUL MUNICIPAL "DR.EUGEN NICOARA" REGHIN</t>
  </si>
  <si>
    <t>MS07</t>
  </si>
  <si>
    <t>4322386</t>
  </si>
  <si>
    <t>SPITALUL MUNICIPAL " DR.GHEORGHE MARINESCU" TARNAVENI</t>
  </si>
  <si>
    <t>MS11</t>
  </si>
  <si>
    <t>4323314</t>
  </si>
  <si>
    <t>SPITALUL ORASENESC SG. DE PADURE</t>
  </si>
  <si>
    <t>MS16</t>
  </si>
  <si>
    <t>6781938</t>
  </si>
  <si>
    <t>SC CENTRUL MEDICAL TOP MED SRL</t>
  </si>
  <si>
    <t>MS18</t>
  </si>
  <si>
    <t>12205417</t>
  </si>
  <si>
    <t>S.C. CARDIO MED S.R.L.</t>
  </si>
  <si>
    <t>MS19</t>
  </si>
  <si>
    <t>23956592</t>
  </si>
  <si>
    <t>SC NOVA VITA HOSPITAL SA</t>
  </si>
  <si>
    <t>MS20</t>
  </si>
  <si>
    <t>2610501</t>
  </si>
  <si>
    <t>SC COSAMEXT SRL</t>
  </si>
  <si>
    <t>MS21</t>
  </si>
  <si>
    <t>28605975</t>
  </si>
  <si>
    <t>SPITAL SOVATA NIRAJ</t>
  </si>
  <si>
    <t>MS25</t>
  </si>
  <si>
    <t>32294990</t>
  </si>
  <si>
    <t>SC BESTMED SERV SRL</t>
  </si>
  <si>
    <t>MS26</t>
  </si>
  <si>
    <t>17979125</t>
  </si>
  <si>
    <t>SC RAL MED CENTRU MEDICAL SRL</t>
  </si>
  <si>
    <t>MS27</t>
  </si>
  <si>
    <t>16429174</t>
  </si>
  <si>
    <t>SC ACTAMEDICA SRL</t>
  </si>
  <si>
    <t>MS28</t>
  </si>
  <si>
    <t>25256935</t>
  </si>
  <si>
    <t>SC ENDO-ATROSCOPIA</t>
  </si>
  <si>
    <t>MS29</t>
  </si>
  <si>
    <t>36253527</t>
  </si>
  <si>
    <t>SC DR AMER CLINIC SRL- REGENMED</t>
  </si>
  <si>
    <t>cronici</t>
  </si>
  <si>
    <t>Tip</t>
  </si>
  <si>
    <t>paleatie</t>
  </si>
  <si>
    <t xml:space="preserve"> Director General</t>
  </si>
  <si>
    <t>Număr notă de refuz</t>
  </si>
  <si>
    <t>Dată notă de refuz</t>
  </si>
  <si>
    <t>Valoare refuz de plata</t>
  </si>
  <si>
    <t>MS30</t>
  </si>
  <si>
    <t>38887660</t>
  </si>
  <si>
    <t>SC POPMED SERV SRL</t>
  </si>
  <si>
    <t>Ec. Carmen Alina Florea</t>
  </si>
  <si>
    <t>Rest de plata</t>
  </si>
  <si>
    <t>spit zi</t>
  </si>
  <si>
    <t>08</t>
  </si>
  <si>
    <t>354</t>
  </si>
  <si>
    <t>Total</t>
  </si>
  <si>
    <t>rest de plata</t>
  </si>
  <si>
    <t>MS32</t>
  </si>
  <si>
    <t>37887077</t>
  </si>
  <si>
    <t>REHABCARE SRL</t>
  </si>
  <si>
    <t>ARTA NEUROLOGICA SRL</t>
  </si>
  <si>
    <t>MS31</t>
  </si>
  <si>
    <t>37358246</t>
  </si>
  <si>
    <t>Ec. Erika Szollosi</t>
  </si>
  <si>
    <t>Ec. Augustin Manuel Butiulca</t>
  </si>
  <si>
    <t xml:space="preserve">spit zi </t>
  </si>
  <si>
    <t>510</t>
  </si>
  <si>
    <t>29-12-2022</t>
  </si>
  <si>
    <t>Borderoul facturilor ce urmeaza a fi decontate in luna ianuarie 2023  pe subcapitolul "Servicii medicale spitalicesti"  servicii spitalicești  1-15 decembrie 2022</t>
  </si>
  <si>
    <t>Valoare platita in 29.12.2022</t>
  </si>
  <si>
    <t>Borderoul facturilor ce urmeaza a fi decontate in luna ianuarie 2023  pe subcapitolul "Servicii medicale spitalicesti"  servicii spitalicești   decembrie  2022</t>
  </si>
  <si>
    <t>30-12-2022</t>
  </si>
  <si>
    <t>30.12.2022</t>
  </si>
  <si>
    <t>Borderoul facturilor ce urmeaza a fi decontate in luna ianuarie 2023  pe subcapitolul "Servicii medicale spitalicesti"  servicii spitalicești    pana la nivel contract  decembrie 2022</t>
  </si>
  <si>
    <t>519</t>
  </si>
  <si>
    <t>253</t>
  </si>
  <si>
    <t>256</t>
  </si>
  <si>
    <t>255</t>
  </si>
  <si>
    <t>2292</t>
  </si>
  <si>
    <t>2295</t>
  </si>
  <si>
    <t>698</t>
  </si>
  <si>
    <t>31-12-2022</t>
  </si>
  <si>
    <t>171</t>
  </si>
  <si>
    <t>170</t>
  </si>
  <si>
    <t>0054</t>
  </si>
  <si>
    <t>346</t>
  </si>
  <si>
    <t>871</t>
  </si>
  <si>
    <t>872</t>
  </si>
  <si>
    <t>873</t>
  </si>
  <si>
    <t>69</t>
  </si>
  <si>
    <t>70</t>
  </si>
  <si>
    <t>356</t>
  </si>
  <si>
    <t>357</t>
  </si>
  <si>
    <t>359</t>
  </si>
  <si>
    <t>1780</t>
  </si>
  <si>
    <t>Borderoul facturilor ce urmeaza a fi decontate in luna ianuarie 2023  pe subcapitolul "Servicii medicale spitalicesti"  servicii spitalicești pana la nivel contract   decembrie  2022</t>
  </si>
  <si>
    <t>1377</t>
  </si>
  <si>
    <t>246</t>
  </si>
  <si>
    <t>19-12-2022</t>
  </si>
  <si>
    <t>247</t>
  </si>
  <si>
    <t>2290</t>
  </si>
  <si>
    <t>2289</t>
  </si>
  <si>
    <t>690</t>
  </si>
  <si>
    <t>27-10-2022</t>
  </si>
  <si>
    <t>175</t>
  </si>
  <si>
    <t>174</t>
  </si>
  <si>
    <t>0046</t>
  </si>
  <si>
    <t>860</t>
  </si>
  <si>
    <t>64</t>
  </si>
  <si>
    <t>513</t>
  </si>
  <si>
    <t>106</t>
  </si>
  <si>
    <t>11</t>
  </si>
  <si>
    <t>Borderoul facturilor ce urmeaza a fi decontate in luna ianuarie 2023  pe subcapitolul "Servicii medicale spitalicesti"  servicii spitalicești regularizare trim III si IV 2022</t>
  </si>
  <si>
    <t>331</t>
  </si>
  <si>
    <t>71</t>
  </si>
  <si>
    <t>26-01-2023</t>
  </si>
  <si>
    <t>Borderoul facturilor ce urmeaza a fi decontate in luna ianuarie 2023  pe subcapitolul "Servicii medicale spitalicesti"  servicii spitalicești  drg si regularizare trim III si IV 2022 spitalizare de zi</t>
  </si>
  <si>
    <t>1362</t>
  </si>
  <si>
    <t>1253</t>
  </si>
  <si>
    <t>1254</t>
  </si>
  <si>
    <t>1379</t>
  </si>
  <si>
    <t>1380</t>
  </si>
  <si>
    <t>512</t>
  </si>
  <si>
    <t>Borderoul facturilor ce urmeaza a fi decontate in luna ianuarie 2023  pe subcapitolul "Servicii medicale spitalicesti"  servicii spitalicești pana la nivel contract  DRG diferente martie-mai  2022</t>
  </si>
  <si>
    <t>100</t>
  </si>
  <si>
    <t>27-01-2023</t>
  </si>
  <si>
    <t>Borderoul facturilor ce urmeaza a fi decontate in luna ianuarie 2023  pe subcapitolul "Servicii medicale spitalicesti"  servicii spitalicești  drg 1-15 ianuarie 2023</t>
  </si>
  <si>
    <t>Valoare platita in 28.01.2023</t>
  </si>
  <si>
    <t>Borderoul facturilor ce urmeaza a fi decontate in luna februarie 2023  pe subcapitolul "Servicii medicale spitalicesti"  servicii spitalicești  drg 1-15 ianuarie 2023</t>
  </si>
  <si>
    <t>104</t>
  </si>
  <si>
    <t>10-02-2023</t>
  </si>
  <si>
    <t>1051</t>
  </si>
  <si>
    <t>0011</t>
  </si>
  <si>
    <t>0010</t>
  </si>
  <si>
    <t>04</t>
  </si>
  <si>
    <t>03</t>
  </si>
  <si>
    <t>06</t>
  </si>
  <si>
    <t>2351</t>
  </si>
  <si>
    <t>2349</t>
  </si>
  <si>
    <t>701</t>
  </si>
  <si>
    <t>702</t>
  </si>
  <si>
    <t>700</t>
  </si>
  <si>
    <t>2</t>
  </si>
  <si>
    <t>1</t>
  </si>
  <si>
    <t>349</t>
  </si>
  <si>
    <t>878</t>
  </si>
  <si>
    <t>876</t>
  </si>
  <si>
    <t>877</t>
  </si>
  <si>
    <t>879</t>
  </si>
  <si>
    <t>202320</t>
  </si>
  <si>
    <t>152</t>
  </si>
  <si>
    <t>362</t>
  </si>
  <si>
    <t>109</t>
  </si>
  <si>
    <t>18</t>
  </si>
  <si>
    <t>27-12-2022</t>
  </si>
  <si>
    <t>sp zi</t>
  </si>
  <si>
    <t>Borderoul facturilor ce urmeaza a fi decontate in luna februarie 2023  pe subcapitolul "Servicii medicale spitalicesti"  servicii spitalicești  ianuarie 2023 si regularizare spitalizare de zi trim III si IV</t>
  </si>
  <si>
    <t>cr</t>
  </si>
  <si>
    <t xml:space="preserve">Borderoul facturilor ce urmeaza a fi decontate in luna februarie 2023  pe subcapitolul "Servicii medicale spitalicesti"  servicii spitalicești  ianuarie 2023 </t>
  </si>
  <si>
    <t>96</t>
  </si>
  <si>
    <t>95</t>
  </si>
  <si>
    <t>97</t>
  </si>
  <si>
    <t>05</t>
  </si>
  <si>
    <t>13-02-2023</t>
  </si>
  <si>
    <t>2350</t>
  </si>
  <si>
    <t>2353</t>
  </si>
  <si>
    <t>3</t>
  </si>
  <si>
    <t>4</t>
  </si>
  <si>
    <t>40002</t>
  </si>
  <si>
    <t>14-02-2023</t>
  </si>
  <si>
    <t>40001</t>
  </si>
  <si>
    <t>350</t>
  </si>
  <si>
    <t>214</t>
  </si>
  <si>
    <t>10-01-2023</t>
  </si>
  <si>
    <t>215</t>
  </si>
  <si>
    <t>527</t>
  </si>
  <si>
    <t>525</t>
  </si>
  <si>
    <t>1844</t>
  </si>
  <si>
    <t>14</t>
  </si>
  <si>
    <t>13</t>
  </si>
  <si>
    <t>514</t>
  </si>
  <si>
    <t>203</t>
  </si>
  <si>
    <t>204</t>
  </si>
  <si>
    <t>0047</t>
  </si>
  <si>
    <t>1251</t>
  </si>
  <si>
    <t>12520</t>
  </si>
  <si>
    <t>27-02-2023</t>
  </si>
  <si>
    <t>16311</t>
  </si>
  <si>
    <t>20-02-2023</t>
  </si>
  <si>
    <t>tip</t>
  </si>
  <si>
    <t>Borderoul facturilor ce urmeaza a fi decontate in luna februarie 2023  pe subcapitolul "Servicii medicale spitalicesti"  servicii spitalicești 1-15 februarie 2023</t>
  </si>
  <si>
    <t>0031</t>
  </si>
  <si>
    <t>10-03-2023</t>
  </si>
  <si>
    <t>13-03-2023</t>
  </si>
  <si>
    <t>12</t>
  </si>
  <si>
    <t>15</t>
  </si>
  <si>
    <t>2395</t>
  </si>
  <si>
    <t>09-03-2023</t>
  </si>
  <si>
    <t>2393</t>
  </si>
  <si>
    <t>2394</t>
  </si>
  <si>
    <t>2396</t>
  </si>
  <si>
    <t>710</t>
  </si>
  <si>
    <t>708</t>
  </si>
  <si>
    <t>709</t>
  </si>
  <si>
    <t>7</t>
  </si>
  <si>
    <t>8</t>
  </si>
  <si>
    <t>9</t>
  </si>
  <si>
    <t>6</t>
  </si>
  <si>
    <t>5</t>
  </si>
  <si>
    <t>153</t>
  </si>
  <si>
    <t>19</t>
  </si>
  <si>
    <t>0032</t>
  </si>
  <si>
    <t>Borderoul facturilor ce urmeaza a fi decontate in luna martie 2023  pe subcapitolul "Servicii medicale spitalicesti"  servicii spitalicești 1-15 februarie 2023</t>
  </si>
  <si>
    <t>Valoare platita 27.02.2023</t>
  </si>
  <si>
    <t>Borderoul facturilor ce urmeaza a fi decontate in luna martie 2023  pe subcapitolul "Servicii medicale spitalicesti"  servicii spitalicești  februarie 2023</t>
  </si>
  <si>
    <t>17-02-2023</t>
  </si>
  <si>
    <t>188</t>
  </si>
  <si>
    <t>189</t>
  </si>
  <si>
    <t>195</t>
  </si>
  <si>
    <t>194</t>
  </si>
  <si>
    <t>40004</t>
  </si>
  <si>
    <t>4003</t>
  </si>
  <si>
    <t>360</t>
  </si>
  <si>
    <t>884</t>
  </si>
  <si>
    <t>886</t>
  </si>
  <si>
    <t>883</t>
  </si>
  <si>
    <t>885</t>
  </si>
  <si>
    <t>222</t>
  </si>
  <si>
    <t>226</t>
  </si>
  <si>
    <t>223</t>
  </si>
  <si>
    <t>202344</t>
  </si>
  <si>
    <t>202343</t>
  </si>
  <si>
    <t>202342</t>
  </si>
  <si>
    <t>365</t>
  </si>
  <si>
    <t>531</t>
  </si>
  <si>
    <t>533</t>
  </si>
  <si>
    <t>110</t>
  </si>
  <si>
    <t>1896</t>
  </si>
  <si>
    <t>cronic</t>
  </si>
  <si>
    <t>197</t>
  </si>
  <si>
    <t>14-03-2023</t>
  </si>
  <si>
    <t xml:space="preserve">Tip </t>
  </si>
  <si>
    <t>270</t>
  </si>
  <si>
    <t>20-03-2023</t>
  </si>
  <si>
    <t>DRG</t>
  </si>
  <si>
    <t>Borderoul facturilor ce urmeaza a fi decontate in luna martie 2023  pe subcapitolul "Servicii medicale spitalicesti"  servicii spitalicești  15-15 martie 2023 2023</t>
  </si>
  <si>
    <t>22-03-2023</t>
  </si>
  <si>
    <t>2910</t>
  </si>
  <si>
    <t>10-04-2023</t>
  </si>
  <si>
    <t>302</t>
  </si>
  <si>
    <t>301</t>
  </si>
  <si>
    <t>11-04-2023</t>
  </si>
  <si>
    <t>29300</t>
  </si>
  <si>
    <t>293</t>
  </si>
  <si>
    <t>291</t>
  </si>
  <si>
    <t>2961</t>
  </si>
  <si>
    <t>0052</t>
  </si>
  <si>
    <t>0051</t>
  </si>
  <si>
    <t>22</t>
  </si>
  <si>
    <t>27</t>
  </si>
  <si>
    <t>25</t>
  </si>
  <si>
    <t>23</t>
  </si>
  <si>
    <t>24</t>
  </si>
  <si>
    <t>2439</t>
  </si>
  <si>
    <t>2441</t>
  </si>
  <si>
    <t>2442</t>
  </si>
  <si>
    <t>2443</t>
  </si>
  <si>
    <t>719</t>
  </si>
  <si>
    <t>07-04-2023</t>
  </si>
  <si>
    <t>718</t>
  </si>
  <si>
    <t>720</t>
  </si>
  <si>
    <t>368</t>
  </si>
  <si>
    <t>366</t>
  </si>
  <si>
    <t>10</t>
  </si>
  <si>
    <t>202373</t>
  </si>
  <si>
    <t>202374</t>
  </si>
  <si>
    <t>202375</t>
  </si>
  <si>
    <t>154</t>
  </si>
  <si>
    <t>540</t>
  </si>
  <si>
    <t>111</t>
  </si>
  <si>
    <t>1939</t>
  </si>
  <si>
    <t>20</t>
  </si>
  <si>
    <t>16</t>
  </si>
  <si>
    <t>208</t>
  </si>
  <si>
    <t>23-03-2023</t>
  </si>
  <si>
    <t>Valoare platita 24.03.2023</t>
  </si>
  <si>
    <t xml:space="preserve">Borderoul facturilor ce urmeaza a fi decontate in luna aprilie 2023  pe subcapitolul "Servicii medicale spitalicesti"  servicii spitalicești  1-15 martie 2023 </t>
  </si>
  <si>
    <t xml:space="preserve">Borderoul facturilor ce urmeaza a fi decontate in luna aprilie 2023  pe subcapitolul "Servicii medicale spitalicesti"  servicii spitalicești martie 2023 </t>
  </si>
  <si>
    <t>40005</t>
  </si>
  <si>
    <t>40006</t>
  </si>
  <si>
    <t>893</t>
  </si>
  <si>
    <t>895</t>
  </si>
  <si>
    <t>892</t>
  </si>
  <si>
    <t>894</t>
  </si>
  <si>
    <t>pal</t>
  </si>
  <si>
    <t>40007</t>
  </si>
  <si>
    <t>234</t>
  </si>
  <si>
    <t>233</t>
  </si>
  <si>
    <t>12.04.2023</t>
  </si>
  <si>
    <t>Borderoul facturilor ce urmeaza a fi decontate in lunaaprilie 2023  pe subcapitolul "Servicii medicale spitalicesti"  servicii spitalicești  februarie 2023</t>
  </si>
  <si>
    <t>Valoare platita 14.03.2023</t>
  </si>
  <si>
    <t>0068</t>
  </si>
  <si>
    <t>25-04-2023</t>
  </si>
  <si>
    <t xml:space="preserve">Borderoul facturilor ce urmeaza a fi decontate in luna aprilie 2023  pe subcapitolul "Servicii medicale spitalicesti"  servicii spitalicești 1-15 aprilie 2023 </t>
  </si>
  <si>
    <t>381</t>
  </si>
  <si>
    <t>0071</t>
  </si>
  <si>
    <t>09-05-2023</t>
  </si>
  <si>
    <t>0070</t>
  </si>
  <si>
    <t>36</t>
  </si>
  <si>
    <t>10-05-2023</t>
  </si>
  <si>
    <t>33</t>
  </si>
  <si>
    <t>34</t>
  </si>
  <si>
    <t>35</t>
  </si>
  <si>
    <t>37</t>
  </si>
  <si>
    <t>2489</t>
  </si>
  <si>
    <t>2491</t>
  </si>
  <si>
    <t>2488</t>
  </si>
  <si>
    <t>2487</t>
  </si>
  <si>
    <t>726</t>
  </si>
  <si>
    <t>727</t>
  </si>
  <si>
    <t>728</t>
  </si>
  <si>
    <t>21</t>
  </si>
  <si>
    <t>155</t>
  </si>
  <si>
    <t>371</t>
  </si>
  <si>
    <t>Valoare platita 26.04.2023</t>
  </si>
  <si>
    <t xml:space="preserve">Borderoul facturilor ce urmeaza a fi decontate in luna mai 2023  pe subcapitolul "Servicii medicale spitalicesti"  servicii spitalicești 1-15 aprilie 2023 </t>
  </si>
  <si>
    <t>sp</t>
  </si>
  <si>
    <t xml:space="preserve">Borderoul facturilor ce urmeaza a fi decontate in luna mai 2023  pe subcapitolul "Servicii medicale spitalicesti"  servicii spitalicești  aprilie 2023 </t>
  </si>
  <si>
    <t>427</t>
  </si>
  <si>
    <t>4281</t>
  </si>
  <si>
    <t>4291</t>
  </si>
  <si>
    <t>374</t>
  </si>
  <si>
    <t>375</t>
  </si>
  <si>
    <t>378</t>
  </si>
  <si>
    <t>902</t>
  </si>
  <si>
    <t>903</t>
  </si>
  <si>
    <t>901</t>
  </si>
  <si>
    <t>900</t>
  </si>
  <si>
    <t>240</t>
  </si>
  <si>
    <t>241</t>
  </si>
  <si>
    <t>2023104</t>
  </si>
  <si>
    <t>2023105</t>
  </si>
  <si>
    <t>2023103</t>
  </si>
  <si>
    <t>546</t>
  </si>
  <si>
    <t>547</t>
  </si>
  <si>
    <t>11-05-2023</t>
  </si>
  <si>
    <t>112</t>
  </si>
  <si>
    <t>1994</t>
  </si>
  <si>
    <t>17</t>
  </si>
  <si>
    <t>10013</t>
  </si>
  <si>
    <t>10014</t>
  </si>
  <si>
    <t>425</t>
  </si>
  <si>
    <t>426</t>
  </si>
  <si>
    <t>4270</t>
  </si>
  <si>
    <t>Spit zi</t>
  </si>
  <si>
    <t>441</t>
  </si>
  <si>
    <t>18-05-2023</t>
  </si>
  <si>
    <t xml:space="preserve">Borderoul facturilor ce urmeaza a fi decontate in luna mai 2023  pe subcapitolul "Servicii medicale spitalicesti"  servicii spitalicești  1-15 mai  2023 </t>
  </si>
  <si>
    <t>0085</t>
  </si>
  <si>
    <t>24-05-2023</t>
  </si>
  <si>
    <t>5131</t>
  </si>
  <si>
    <t>26-05-2023</t>
  </si>
  <si>
    <t>5121</t>
  </si>
  <si>
    <t>0088</t>
  </si>
  <si>
    <t>25-05-2023</t>
  </si>
  <si>
    <t>0089</t>
  </si>
  <si>
    <t>0090</t>
  </si>
  <si>
    <t>29-05-2023</t>
  </si>
  <si>
    <t>26</t>
  </si>
  <si>
    <t>10019</t>
  </si>
  <si>
    <t>387</t>
  </si>
  <si>
    <t>911</t>
  </si>
  <si>
    <t>912</t>
  </si>
  <si>
    <t>909</t>
  </si>
  <si>
    <t>251</t>
  </si>
  <si>
    <t>29.05.2023</t>
  </si>
  <si>
    <t>Borderoul facturilor ce urmeaza a fi decontate in luna mai 2023  pe subcapitolul "Servicii medicale spitalicesti"  servicii spitalicești  regularizare trim I 2023</t>
  </si>
  <si>
    <t>44900</t>
  </si>
  <si>
    <t>45001</t>
  </si>
  <si>
    <t>44800</t>
  </si>
  <si>
    <t>43</t>
  </si>
  <si>
    <t>44</t>
  </si>
  <si>
    <t>42</t>
  </si>
  <si>
    <t>2534</t>
  </si>
  <si>
    <t>737</t>
  </si>
  <si>
    <t>30-05-2023</t>
  </si>
  <si>
    <t>736</t>
  </si>
  <si>
    <t>735</t>
  </si>
  <si>
    <t>2023130</t>
  </si>
  <si>
    <t>2023129</t>
  </si>
  <si>
    <t>2023128</t>
  </si>
  <si>
    <t>31.05.2023</t>
  </si>
  <si>
    <t>0098</t>
  </si>
  <si>
    <t>12-06-2023</t>
  </si>
  <si>
    <t>0099</t>
  </si>
  <si>
    <t>53</t>
  </si>
  <si>
    <t>13-06-2023</t>
  </si>
  <si>
    <t>54</t>
  </si>
  <si>
    <t>55</t>
  </si>
  <si>
    <t>52</t>
  </si>
  <si>
    <t>2543</t>
  </si>
  <si>
    <t>2541</t>
  </si>
  <si>
    <t>2542</t>
  </si>
  <si>
    <t>2544</t>
  </si>
  <si>
    <t>743</t>
  </si>
  <si>
    <t>744</t>
  </si>
  <si>
    <t>745</t>
  </si>
  <si>
    <t>31</t>
  </si>
  <si>
    <t>29</t>
  </si>
  <si>
    <t>30</t>
  </si>
  <si>
    <t>32</t>
  </si>
  <si>
    <t>376</t>
  </si>
  <si>
    <t>548</t>
  </si>
  <si>
    <t>14-06-2023</t>
  </si>
  <si>
    <t>5501</t>
  </si>
  <si>
    <t>5492</t>
  </si>
  <si>
    <t>537</t>
  </si>
  <si>
    <t>538</t>
  </si>
  <si>
    <t>536</t>
  </si>
  <si>
    <t>10021</t>
  </si>
  <si>
    <t>10020</t>
  </si>
  <si>
    <t>392</t>
  </si>
  <si>
    <t>391</t>
  </si>
  <si>
    <t>2023136</t>
  </si>
  <si>
    <t>2023137</t>
  </si>
  <si>
    <t>2023138</t>
  </si>
  <si>
    <t>915</t>
  </si>
  <si>
    <t>914</t>
  </si>
  <si>
    <t>917</t>
  </si>
  <si>
    <t>916</t>
  </si>
  <si>
    <t>555</t>
  </si>
  <si>
    <t>114</t>
  </si>
  <si>
    <t>2054</t>
  </si>
  <si>
    <t>MS33</t>
  </si>
  <si>
    <t>30519388</t>
  </si>
  <si>
    <t>DENTOSIM-QUEEN SRL</t>
  </si>
  <si>
    <t>56</t>
  </si>
  <si>
    <t>156</t>
  </si>
  <si>
    <t>spit Zi</t>
  </si>
  <si>
    <t>5401</t>
  </si>
  <si>
    <t>115</t>
  </si>
  <si>
    <t>10022</t>
  </si>
  <si>
    <t>556</t>
  </si>
  <si>
    <t>393</t>
  </si>
  <si>
    <t>26.05.2023</t>
  </si>
  <si>
    <t>24.05.2023</t>
  </si>
  <si>
    <t>12.06.2023</t>
  </si>
  <si>
    <t>15.06.2023</t>
  </si>
  <si>
    <t xml:space="preserve">Borderoul facturilor ce urmeaza a fi decontate in luna iunie 2023  pe subcapitolul "Servicii medicale spitalicesti"  servicii spitalicești  1-15 mai  2023 </t>
  </si>
  <si>
    <t>25.05.2023</t>
  </si>
  <si>
    <t xml:space="preserve">Borderoul facturilor ce urmeaza a fi decontate in luna iunie 2023  pe subcapitolul "Servicii medicale spitalicesti"  servicii spitalicești  mai  2023 si trim I 2023 </t>
  </si>
  <si>
    <t xml:space="preserve">Borderoul facturilor ce urmeaza a fi decontate in luna iunie 2023  pe subcapitolul "Servicii medicale spitalicesti"  servicii spitalicești  mai  2023 </t>
  </si>
  <si>
    <t>Borderoul facturilor ce urmeaza a fi decontate in luna iunie 2023  pe subcapitolul "Servicii medicale spitalicesti"  servicii spitalicești  mai  2023  si trim I 2023</t>
  </si>
  <si>
    <t>Borderoul facturilor ce urmeaza a fi decontate in luna iunie 2023  pe subcapitolul "Servicii medicale spitalicesti"  servicii spitalicești  mai  2023 si trim I 2023</t>
  </si>
  <si>
    <t>valoare platita in 31.05.2023</t>
  </si>
  <si>
    <t>558</t>
  </si>
  <si>
    <t>20-06-2023</t>
  </si>
  <si>
    <t>2027</t>
  </si>
  <si>
    <t>21-06-2023</t>
  </si>
  <si>
    <t>0108</t>
  </si>
  <si>
    <t>Borderoul facturilor ce urmeaza a fi decontate in luna iunie 2023  pe subcapitolul "Servicii medicale spitalicesti"  servicii spitalicești  1-15 iunie 2023</t>
  </si>
  <si>
    <t>746</t>
  </si>
  <si>
    <t>Borderoul facturilor ce urmeaza a fi decontate in luna iunie 2023  pe subcapitolul "Servicii medicale spitalicesti"  servicii spitalicești  mai 2023</t>
  </si>
  <si>
    <t>565</t>
  </si>
  <si>
    <t>22-06-2023</t>
  </si>
  <si>
    <t>Borderoul facturilor ce urmeaza a fi decontate in luna iunie 2023  pe subcapitolul "Servicii medicale spitalicesti"  servicii spitalicești  1-15 iunie  2023</t>
  </si>
  <si>
    <t>Borderoul facturilor ce urmeaza a fi decontate in luna iulie 2023  pe subcapitolul "Servicii medicale spitalicesti"  servicii spitalicești  1-15 iunie  2023</t>
  </si>
  <si>
    <t>valoare platita</t>
  </si>
  <si>
    <t>12-07-2023</t>
  </si>
  <si>
    <t>11-07-2023</t>
  </si>
  <si>
    <t>Borderoul facturilor ce urmeaza a fi decontate in luna iulie 2023  pe subcapitolul "Servicii medicale spitalicesti"  servicii spitalicești   iunie  2023</t>
  </si>
  <si>
    <t>Număr factură</t>
  </si>
  <si>
    <t>Dată factură</t>
  </si>
  <si>
    <t>Valoare factură</t>
  </si>
  <si>
    <t>0120</t>
  </si>
  <si>
    <t>0121</t>
  </si>
  <si>
    <t>116</t>
  </si>
  <si>
    <t>13-07-2023</t>
  </si>
  <si>
    <t>2023161</t>
  </si>
  <si>
    <t>2023162</t>
  </si>
  <si>
    <t>402</t>
  </si>
  <si>
    <t>403</t>
  </si>
  <si>
    <t>642</t>
  </si>
  <si>
    <t>643</t>
  </si>
  <si>
    <t>6441</t>
  </si>
  <si>
    <t>928</t>
  </si>
  <si>
    <t>261</t>
  </si>
  <si>
    <t>10028</t>
  </si>
  <si>
    <t>10029</t>
  </si>
  <si>
    <t>10027</t>
  </si>
  <si>
    <t>401</t>
  </si>
  <si>
    <t>924</t>
  </si>
  <si>
    <t>922</t>
  </si>
  <si>
    <t>925</t>
  </si>
  <si>
    <t>262</t>
  </si>
  <si>
    <t>263</t>
  </si>
  <si>
    <t>2023160</t>
  </si>
  <si>
    <t>559</t>
  </si>
  <si>
    <t>2106</t>
  </si>
  <si>
    <t>cronci</t>
  </si>
  <si>
    <t>Valoare ordonantare</t>
  </si>
  <si>
    <t>561</t>
  </si>
  <si>
    <t>28</t>
  </si>
  <si>
    <t>14-07-2023</t>
  </si>
  <si>
    <t>7030</t>
  </si>
  <si>
    <t>18-07-2023</t>
  </si>
  <si>
    <t>2594</t>
  </si>
  <si>
    <t>40</t>
  </si>
  <si>
    <t>67</t>
  </si>
  <si>
    <t>7010</t>
  </si>
  <si>
    <t>659</t>
  </si>
  <si>
    <t>20-07-2023</t>
  </si>
  <si>
    <t>Borderoul facturilor ce urmeaza a fi decontate in luna iulie 2023  pe subcapitolul "Servicii medicale spitalicesti"  servicii spitalicești   1- 15 iulie  2023</t>
  </si>
  <si>
    <t>0123</t>
  </si>
  <si>
    <t>21-07-2023</t>
  </si>
  <si>
    <t>19-07-2023</t>
  </si>
  <si>
    <t>714</t>
  </si>
  <si>
    <t>26-07-2023</t>
  </si>
  <si>
    <t>24-07-2023</t>
  </si>
  <si>
    <t>Borderoul facturilor ce urmeaza a fi decontate in luna august  2023  pe subcapitolul "Servicii medicale spitalicesti"  servicii spitalicești   1- 15 iulie  2023</t>
  </si>
  <si>
    <t>Suma platita 31.07.2023</t>
  </si>
  <si>
    <t>0144</t>
  </si>
  <si>
    <t>08-08-2023</t>
  </si>
  <si>
    <t>0146</t>
  </si>
  <si>
    <t>81</t>
  </si>
  <si>
    <t>09-08-2023</t>
  </si>
  <si>
    <t>82</t>
  </si>
  <si>
    <t>79</t>
  </si>
  <si>
    <t>2645</t>
  </si>
  <si>
    <t>2647</t>
  </si>
  <si>
    <t>763</t>
  </si>
  <si>
    <t>764</t>
  </si>
  <si>
    <t>765</t>
  </si>
  <si>
    <t>49</t>
  </si>
  <si>
    <t>50</t>
  </si>
  <si>
    <t>51</t>
  </si>
  <si>
    <t>159</t>
  </si>
  <si>
    <t>Borderoul facturilor ce urmeaza a fi decontate in luna august  2023  pe subcapitolul "Servicii medicale spitalicesti"  servicii spitalicești   iulie  2023</t>
  </si>
  <si>
    <t>831</t>
  </si>
  <si>
    <t>832</t>
  </si>
  <si>
    <t>833</t>
  </si>
  <si>
    <t>7361</t>
  </si>
  <si>
    <t>7341</t>
  </si>
  <si>
    <t>7351</t>
  </si>
  <si>
    <t>0147</t>
  </si>
  <si>
    <t>0145</t>
  </si>
  <si>
    <t>80</t>
  </si>
  <si>
    <t>84</t>
  </si>
  <si>
    <t>2648</t>
  </si>
  <si>
    <t>2646</t>
  </si>
  <si>
    <t>10036</t>
  </si>
  <si>
    <t>10-08-2023</t>
  </si>
  <si>
    <t>10037</t>
  </si>
  <si>
    <t>10039</t>
  </si>
  <si>
    <t>415</t>
  </si>
  <si>
    <t>412</t>
  </si>
  <si>
    <t>413</t>
  </si>
  <si>
    <t>937</t>
  </si>
  <si>
    <t>939</t>
  </si>
  <si>
    <t>938</t>
  </si>
  <si>
    <t>941</t>
  </si>
  <si>
    <t>275</t>
  </si>
  <si>
    <t>274</t>
  </si>
  <si>
    <t>2023198</t>
  </si>
  <si>
    <t>2023197</t>
  </si>
  <si>
    <t>2023196</t>
  </si>
  <si>
    <t>568</t>
  </si>
  <si>
    <t>117</t>
  </si>
  <si>
    <t>2163</t>
  </si>
  <si>
    <t>paletie</t>
  </si>
  <si>
    <t>382</t>
  </si>
  <si>
    <t>11-08-2023</t>
  </si>
  <si>
    <t>16.08.2023</t>
  </si>
  <si>
    <t>Borderoul facturilor ce urmeaza a fi decontate in luna august  2023  pe subcapitolul "Servicii medicale spitalicesti"  servicii spitalicești   iulie   2023</t>
  </si>
  <si>
    <t>31-07-2023</t>
  </si>
  <si>
    <t>721</t>
  </si>
  <si>
    <t>722</t>
  </si>
  <si>
    <t>02-08-2023</t>
  </si>
  <si>
    <t>0132</t>
  </si>
  <si>
    <t>0131</t>
  </si>
  <si>
    <t>0130</t>
  </si>
  <si>
    <t>75</t>
  </si>
  <si>
    <t>76</t>
  </si>
  <si>
    <t>2635</t>
  </si>
  <si>
    <t>2634</t>
  </si>
  <si>
    <t>2636</t>
  </si>
  <si>
    <t>760</t>
  </si>
  <si>
    <t>28-07-2023</t>
  </si>
  <si>
    <t>767</t>
  </si>
  <si>
    <t>27-07-2023</t>
  </si>
  <si>
    <t>10034</t>
  </si>
  <si>
    <t>10035</t>
  </si>
  <si>
    <t>410</t>
  </si>
  <si>
    <t>932</t>
  </si>
  <si>
    <t>934</t>
  </si>
  <si>
    <t>935</t>
  </si>
  <si>
    <t>271</t>
  </si>
  <si>
    <t>38</t>
  </si>
  <si>
    <t>16-08-2023</t>
  </si>
  <si>
    <t>39</t>
  </si>
  <si>
    <t>2023185</t>
  </si>
  <si>
    <t>2023186</t>
  </si>
  <si>
    <t>Borderoul facturilor ce urmeaza a fi decontate in luna august  2023  pe subcapitolul "Servicii medicale spitalicesti"  servicii spitalicești  regularizare sem I 2023</t>
  </si>
  <si>
    <t>17.08.2023</t>
  </si>
  <si>
    <t>mediana</t>
  </si>
  <si>
    <t>Borderoul facturilor ce urmeaza a fi decontate in luna august  2023  pe subcapitolul "Servicii medicale spitalicesti"  servicii spitalicești  mediana sem I 2023</t>
  </si>
  <si>
    <t>0167</t>
  </si>
  <si>
    <t>13-09-2023</t>
  </si>
  <si>
    <t>0169</t>
  </si>
  <si>
    <t>99</t>
  </si>
  <si>
    <t>98</t>
  </si>
  <si>
    <t>2694</t>
  </si>
  <si>
    <t>2693</t>
  </si>
  <si>
    <t>775</t>
  </si>
  <si>
    <t>777</t>
  </si>
  <si>
    <t>60</t>
  </si>
  <si>
    <t>62</t>
  </si>
  <si>
    <t>61</t>
  </si>
  <si>
    <t>45</t>
  </si>
  <si>
    <t>161</t>
  </si>
  <si>
    <t>386</t>
  </si>
  <si>
    <t>17-08-2023</t>
  </si>
  <si>
    <t>0150</t>
  </si>
  <si>
    <t>837</t>
  </si>
  <si>
    <t>Borderoul facturilor ce urmeaza a fi decontate in luna august  2023  pe subcapitolul "Servicii medicale spitalicesti"  servicii spitalicești 1-15 august 2023</t>
  </si>
  <si>
    <t>158</t>
  </si>
  <si>
    <t>01-08-2023</t>
  </si>
  <si>
    <t>Valoare platita  18.08.2023</t>
  </si>
  <si>
    <t>Borderoul facturilor ce urmeaza a fi decontate in luna septembrie  2023  pe subcapitolul "Servicii medicale spitalicesti"  servicii spitalicești  august 2023</t>
  </si>
  <si>
    <t>Borderoul facturilor ce urmeaza a fi decontate in luna septembrie  2023  pe subcapitolul "Servicii medicale spitalicesti"  servicii spitalicești 1-15 august 2023</t>
  </si>
  <si>
    <t>898</t>
  </si>
  <si>
    <t>14-09-2023</t>
  </si>
  <si>
    <t>899</t>
  </si>
  <si>
    <t>897</t>
  </si>
  <si>
    <t>8701</t>
  </si>
  <si>
    <t>8712</t>
  </si>
  <si>
    <t>10045</t>
  </si>
  <si>
    <t>10044</t>
  </si>
  <si>
    <t>423</t>
  </si>
  <si>
    <t>948</t>
  </si>
  <si>
    <t>949</t>
  </si>
  <si>
    <t>946</t>
  </si>
  <si>
    <t>283</t>
  </si>
  <si>
    <t>284</t>
  </si>
  <si>
    <t>2023225</t>
  </si>
  <si>
    <t>2023227</t>
  </si>
  <si>
    <t>2023226</t>
  </si>
  <si>
    <t>575</t>
  </si>
  <si>
    <t>120</t>
  </si>
  <si>
    <t>2244</t>
  </si>
  <si>
    <t>567</t>
  </si>
  <si>
    <t>119</t>
  </si>
  <si>
    <t>2139</t>
  </si>
  <si>
    <t>Borderoul facturilor ce urmeaza a fi decontate in luna septembrie  2023  pe subcapitolul "Servicii medicale spitalicesti"  servicii spitalicești august 2023</t>
  </si>
  <si>
    <t>0168</t>
  </si>
  <si>
    <t>2696</t>
  </si>
  <si>
    <t>2695</t>
  </si>
  <si>
    <t>776</t>
  </si>
  <si>
    <t>422</t>
  </si>
  <si>
    <t>950</t>
  </si>
  <si>
    <t>46</t>
  </si>
  <si>
    <t>12-09-2023</t>
  </si>
  <si>
    <t>10.</t>
  </si>
  <si>
    <t>29-07-2023</t>
  </si>
  <si>
    <t>Ms19</t>
  </si>
  <si>
    <t>Borderoul facturilor ce urmeaza a fi decontate in luna septembrie  2023  pe subcapitolul "Servicii medicale spitalicesti"  servicii spitalicești august si regularizare trim II  2023</t>
  </si>
  <si>
    <t>2023187</t>
  </si>
  <si>
    <t>0170</t>
  </si>
  <si>
    <t>15-09-2023</t>
  </si>
  <si>
    <t>778</t>
  </si>
  <si>
    <t>424</t>
  </si>
  <si>
    <t>47</t>
  </si>
  <si>
    <t>11.</t>
  </si>
  <si>
    <t>Borderoul facturilor ce urmeaza a fi decontate in luna septembrie  2023  pe subcapitolul "Servicii medicale spitalicesti"  servicii spitalicești august  2023</t>
  </si>
  <si>
    <t>20-09-2023</t>
  </si>
  <si>
    <t>0176</t>
  </si>
  <si>
    <t>21-09-2023</t>
  </si>
  <si>
    <t>Borderoul facturilor ce urmeaza a fi decontate in luna septembrie  2023  pe subcapitolul "Servicii medicale spitalicesti"  servicii spitalicești 1-15 septembrie 2023</t>
  </si>
  <si>
    <t>0182</t>
  </si>
  <si>
    <t>10-10-2023</t>
  </si>
  <si>
    <t>0181</t>
  </si>
  <si>
    <t>2736</t>
  </si>
  <si>
    <t>2735</t>
  </si>
  <si>
    <t>786</t>
  </si>
  <si>
    <t>784</t>
  </si>
  <si>
    <t>68</t>
  </si>
  <si>
    <t>162</t>
  </si>
  <si>
    <t>956</t>
  </si>
  <si>
    <t>12-10-2023</t>
  </si>
  <si>
    <t>958</t>
  </si>
  <si>
    <t>8571</t>
  </si>
  <si>
    <t>2737</t>
  </si>
  <si>
    <t>787</t>
  </si>
  <si>
    <t>10050</t>
  </si>
  <si>
    <t>10051</t>
  </si>
  <si>
    <t>442</t>
  </si>
  <si>
    <t>11-10-2023</t>
  </si>
  <si>
    <t>443</t>
  </si>
  <si>
    <t>959</t>
  </si>
  <si>
    <t>957</t>
  </si>
  <si>
    <t>294</t>
  </si>
  <si>
    <t>2023255</t>
  </si>
  <si>
    <t>2023256</t>
  </si>
  <si>
    <t>2023254</t>
  </si>
  <si>
    <t>390</t>
  </si>
  <si>
    <t>582</t>
  </si>
  <si>
    <t>122</t>
  </si>
  <si>
    <t>2284</t>
  </si>
  <si>
    <t>12.</t>
  </si>
  <si>
    <t>Borderoul facturilor ce urmeaza a fi decontate in luna octombrie  2023  pe subcapitolul "Servicii medicale spitalicesti"  servicii spitalicești  septembrie 2023</t>
  </si>
  <si>
    <t>Valoare platita 28.09.2023</t>
  </si>
  <si>
    <t>Borderoul facturilor ce urmeaza a fi decontate in luna octombrie   2023  pe subcapitolul "Servicii medicale spitalicesti"  servicii spitalicești 1-15 septembrie 2023</t>
  </si>
  <si>
    <t>1009</t>
  </si>
  <si>
    <t>1008</t>
  </si>
  <si>
    <t>10100</t>
  </si>
  <si>
    <t>Total plati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</si>
</sst>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0"/>
  </numFmts>
  <fonts count="60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4">
    <xf numFmtId="0" fontId="0" fillId="0" borderId="0" xfId="0"/>
    <xf numFmtId="4" fontId="0" fillId="0" borderId="1" xfId="0" applyNumberFormat="1" applyBorder="1" applyAlignment="1">
      <alignment horizontal="right"/>
    </xf>
    <xf numFmtId="43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1" applyNumberFormat="1" applyFont="1" applyFill="1"/>
    <xf numFmtId="0" fontId="2" fillId="0" borderId="0" xfId="0" applyFont="1"/>
    <xf numFmtId="4" fontId="0" fillId="0" borderId="0" xfId="0" applyNumberFormat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0" xfId="0" applyBorder="1"/>
    <xf numFmtId="0" fontId="6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4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" xfId="0" applyFont="1" applyBorder="1"/>
    <xf numFmtId="0" fontId="6" fillId="0" borderId="19" xfId="0" applyFont="1" applyBorder="1"/>
    <xf numFmtId="0" fontId="4" fillId="0" borderId="12" xfId="0" applyFont="1" applyFill="1" applyBorder="1"/>
    <xf numFmtId="0" fontId="4" fillId="0" borderId="0" xfId="0" applyFont="1"/>
    <xf numFmtId="0" fontId="4" fillId="0" borderId="12" xfId="0" applyFont="1" applyBorder="1"/>
    <xf numFmtId="0" fontId="4" fillId="0" borderId="8" xfId="0" applyFont="1" applyBorder="1"/>
    <xf numFmtId="0" fontId="6" fillId="0" borderId="6" xfId="0" applyFont="1" applyBorder="1"/>
    <xf numFmtId="0" fontId="6" fillId="0" borderId="15" xfId="0" applyFont="1" applyBorder="1"/>
    <xf numFmtId="43" fontId="6" fillId="0" borderId="0" xfId="1" applyNumberFormat="1" applyFont="1" applyFill="1" applyAlignment="1">
      <alignment horizontal="center"/>
    </xf>
    <xf numFmtId="43" fontId="6" fillId="0" borderId="0" xfId="1" applyNumberFormat="1" applyFont="1" applyFill="1"/>
    <xf numFmtId="4" fontId="6" fillId="0" borderId="0" xfId="0" applyNumberFormat="1" applyFont="1"/>
    <xf numFmtId="164" fontId="6" fillId="0" borderId="0" xfId="0" applyNumberFormat="1" applyFont="1"/>
    <xf numFmtId="4" fontId="4" fillId="0" borderId="15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15" xfId="0" applyFont="1" applyBorder="1"/>
    <xf numFmtId="0" fontId="6" fillId="0" borderId="23" xfId="0" applyFont="1" applyBorder="1"/>
    <xf numFmtId="0" fontId="6" fillId="0" borderId="10" xfId="0" applyFont="1" applyBorder="1"/>
    <xf numFmtId="0" fontId="6" fillId="0" borderId="28" xfId="0" applyFont="1" applyBorder="1"/>
    <xf numFmtId="0" fontId="6" fillId="0" borderId="9" xfId="0" applyFont="1" applyBorder="1"/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4" fillId="0" borderId="8" xfId="0" applyNumberFormat="1" applyFont="1" applyBorder="1"/>
    <xf numFmtId="0" fontId="0" fillId="0" borderId="20" xfId="0" applyBorder="1"/>
    <xf numFmtId="0" fontId="0" fillId="0" borderId="12" xfId="0" applyBorder="1"/>
    <xf numFmtId="4" fontId="4" fillId="3" borderId="8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vertical="center" wrapText="1"/>
    </xf>
    <xf numFmtId="43" fontId="7" fillId="0" borderId="0" xfId="1" applyNumberFormat="1" applyFont="1" applyFill="1" applyAlignment="1">
      <alignment vertical="center" wrapText="1"/>
    </xf>
    <xf numFmtId="14" fontId="6" fillId="0" borderId="0" xfId="1" applyNumberFormat="1" applyFont="1" applyFill="1" applyAlignment="1">
      <alignment horizontal="left"/>
    </xf>
    <xf numFmtId="0" fontId="6" fillId="0" borderId="25" xfId="0" applyFont="1" applyBorder="1"/>
    <xf numFmtId="0" fontId="6" fillId="0" borderId="21" xfId="0" applyFont="1" applyBorder="1"/>
    <xf numFmtId="0" fontId="6" fillId="0" borderId="20" xfId="0" applyFont="1" applyBorder="1"/>
    <xf numFmtId="0" fontId="6" fillId="0" borderId="12" xfId="0" applyFont="1" applyBorder="1"/>
    <xf numFmtId="0" fontId="4" fillId="3" borderId="8" xfId="0" applyFont="1" applyFill="1" applyBorder="1" applyAlignment="1">
      <alignment horizontal="center"/>
    </xf>
    <xf numFmtId="0" fontId="6" fillId="0" borderId="22" xfId="0" applyFont="1" applyBorder="1"/>
    <xf numFmtId="4" fontId="4" fillId="3" borderId="24" xfId="0" applyNumberFormat="1" applyFont="1" applyFill="1" applyBorder="1" applyAlignment="1">
      <alignment horizontal="right"/>
    </xf>
    <xf numFmtId="0" fontId="4" fillId="3" borderId="32" xfId="0" applyFont="1" applyFill="1" applyBorder="1" applyAlignment="1">
      <alignment horizontal="center"/>
    </xf>
    <xf numFmtId="0" fontId="6" fillId="0" borderId="13" xfId="0" applyFont="1" applyBorder="1"/>
    <xf numFmtId="0" fontId="6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4" fillId="3" borderId="12" xfId="0" applyFont="1" applyFill="1" applyBorder="1" applyAlignment="1">
      <alignment horizontal="center"/>
    </xf>
    <xf numFmtId="4" fontId="4" fillId="3" borderId="2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8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5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6" xfId="0" applyFont="1" applyBorder="1"/>
    <xf numFmtId="0" fontId="5" fillId="0" borderId="15" xfId="0" applyFont="1" applyBorder="1"/>
    <xf numFmtId="0" fontId="5" fillId="0" borderId="12" xfId="0" applyFont="1" applyBorder="1"/>
    <xf numFmtId="0" fontId="6" fillId="0" borderId="26" xfId="0" applyFont="1" applyBorder="1"/>
    <xf numFmtId="0" fontId="5" fillId="0" borderId="5" xfId="0" applyFont="1" applyBorder="1"/>
    <xf numFmtId="0" fontId="8" fillId="2" borderId="3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27" xfId="0" applyFont="1" applyBorder="1"/>
    <xf numFmtId="4" fontId="4" fillId="0" borderId="8" xfId="0" applyNumberFormat="1" applyFont="1" applyBorder="1" applyAlignment="1">
      <alignment horizontal="right"/>
    </xf>
    <xf numFmtId="0" fontId="3" fillId="0" borderId="0" xfId="1" applyNumberFormat="1" applyFont="1" applyFill="1" applyBorder="1" applyAlignment="1">
      <alignment horizontal="center" vertical="center" wrapText="1"/>
    </xf>
    <xf numFmtId="0" fontId="1" fillId="0" borderId="36" xfId="0" applyFont="1" applyBorder="1"/>
    <xf numFmtId="4" fontId="0" fillId="0" borderId="29" xfId="0" applyNumberFormat="1" applyBorder="1" applyAlignment="1">
      <alignment horizontal="right"/>
    </xf>
    <xf numFmtId="4" fontId="4" fillId="3" borderId="34" xfId="0" applyNumberFormat="1" applyFont="1" applyFill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6" fillId="0" borderId="8" xfId="0" applyNumberFormat="1" applyFont="1" applyBorder="1"/>
    <xf numFmtId="0" fontId="6" fillId="0" borderId="1" xfId="0" applyFont="1" applyBorder="1" applyAlignment="1">
      <alignment horizontal="left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/>
    </xf>
    <xf numFmtId="4" fontId="4" fillId="0" borderId="12" xfId="0" applyNumberFormat="1" applyFont="1" applyBorder="1"/>
    <xf numFmtId="14" fontId="6" fillId="0" borderId="4" xfId="0" applyNumberFormat="1" applyFont="1" applyBorder="1"/>
    <xf numFmtId="0" fontId="0" fillId="0" borderId="25" xfId="0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5" fillId="0" borderId="10" xfId="0" applyFont="1" applyBorder="1"/>
    <xf numFmtId="4" fontId="4" fillId="0" borderId="10" xfId="0" applyNumberFormat="1" applyFont="1" applyBorder="1" applyAlignment="1">
      <alignment horizontal="right"/>
    </xf>
    <xf numFmtId="0" fontId="4" fillId="0" borderId="26" xfId="0" applyFont="1" applyBorder="1"/>
    <xf numFmtId="0" fontId="6" fillId="0" borderId="40" xfId="0" applyFont="1" applyBorder="1"/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21" xfId="0" applyFont="1" applyBorder="1"/>
    <xf numFmtId="0" fontId="6" fillId="0" borderId="8" xfId="0" applyFont="1" applyBorder="1" applyAlignment="1">
      <alignment horizontal="left"/>
    </xf>
    <xf numFmtId="0" fontId="6" fillId="0" borderId="41" xfId="0" applyFont="1" applyBorder="1"/>
    <xf numFmtId="4" fontId="0" fillId="0" borderId="41" xfId="0" applyNumberFormat="1" applyBorder="1" applyAlignment="1">
      <alignment horizontal="right"/>
    </xf>
    <xf numFmtId="0" fontId="4" fillId="0" borderId="10" xfId="0" applyFont="1" applyBorder="1"/>
    <xf numFmtId="0" fontId="5" fillId="0" borderId="26" xfId="0" applyFont="1" applyBorder="1"/>
    <xf numFmtId="0" fontId="6" fillId="0" borderId="5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25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6" fillId="0" borderId="0" xfId="0" applyFont="1" applyAlignment="1">
      <alignment horizontal="left"/>
    </xf>
    <xf numFmtId="0" fontId="10" fillId="2" borderId="15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43" fontId="6" fillId="0" borderId="0" xfId="1" applyNumberFormat="1" applyFont="1" applyFill="1" applyAlignment="1">
      <alignment horizontal="left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26" xfId="0" applyFont="1" applyBorder="1"/>
    <xf numFmtId="0" fontId="4" fillId="0" borderId="5" xfId="0" applyFont="1" applyBorder="1"/>
    <xf numFmtId="0" fontId="5" fillId="3" borderId="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4" fillId="3" borderId="15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/>
    <xf numFmtId="4" fontId="0" fillId="0" borderId="8" xfId="0" applyNumberFormat="1" applyBorder="1" applyAlignment="1"/>
    <xf numFmtId="0" fontId="12" fillId="2" borderId="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4" fontId="0" fillId="0" borderId="43" xfId="0" applyNumberFormat="1" applyBorder="1" applyAlignment="1"/>
    <xf numFmtId="4" fontId="4" fillId="0" borderId="43" xfId="0" applyNumberFormat="1" applyFont="1" applyBorder="1" applyAlignment="1"/>
    <xf numFmtId="4" fontId="4" fillId="0" borderId="43" xfId="0" applyNumberFormat="1" applyFont="1" applyBorder="1" applyAlignment="1">
      <alignment horizontal="right"/>
    </xf>
    <xf numFmtId="4" fontId="0" fillId="0" borderId="44" xfId="0" applyNumberFormat="1" applyBorder="1" applyAlignment="1">
      <alignment horizontal="right"/>
    </xf>
    <xf numFmtId="0" fontId="6" fillId="0" borderId="45" xfId="0" applyFont="1" applyBorder="1"/>
    <xf numFmtId="0" fontId="1" fillId="0" borderId="46" xfId="0" applyFont="1" applyBorder="1"/>
    <xf numFmtId="0" fontId="1" fillId="0" borderId="46" xfId="0" applyFont="1" applyFill="1" applyBorder="1"/>
    <xf numFmtId="0" fontId="6" fillId="0" borderId="49" xfId="0" applyFont="1" applyBorder="1"/>
    <xf numFmtId="0" fontId="6" fillId="0" borderId="44" xfId="0" applyFont="1" applyBorder="1"/>
    <xf numFmtId="0" fontId="14" fillId="2" borderId="3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4" xfId="0" applyFont="1" applyBorder="1"/>
    <xf numFmtId="4" fontId="0" fillId="0" borderId="24" xfId="0" applyNumberFormat="1" applyBorder="1" applyAlignment="1">
      <alignment horizontal="right"/>
    </xf>
    <xf numFmtId="0" fontId="1" fillId="0" borderId="50" xfId="0" applyFont="1" applyBorder="1"/>
    <xf numFmtId="0" fontId="6" fillId="0" borderId="47" xfId="0" applyFont="1" applyBorder="1"/>
    <xf numFmtId="0" fontId="6" fillId="0" borderId="48" xfId="0" applyFont="1" applyBorder="1"/>
    <xf numFmtId="4" fontId="0" fillId="0" borderId="48" xfId="0" applyNumberFormat="1" applyBorder="1" applyAlignment="1">
      <alignment horizontal="right"/>
    </xf>
    <xf numFmtId="0" fontId="1" fillId="0" borderId="50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5" fillId="0" borderId="7" xfId="0" applyFont="1" applyBorder="1"/>
    <xf numFmtId="0" fontId="5" fillId="0" borderId="24" xfId="0" applyFont="1" applyBorder="1"/>
    <xf numFmtId="4" fontId="4" fillId="0" borderId="24" xfId="0" applyNumberFormat="1" applyFont="1" applyBorder="1" applyAlignment="1">
      <alignment horizontal="right"/>
    </xf>
    <xf numFmtId="0" fontId="4" fillId="0" borderId="50" xfId="0" applyFont="1" applyBorder="1"/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6" fillId="0" borderId="22" xfId="0" applyFont="1" applyFill="1" applyBorder="1"/>
    <xf numFmtId="4" fontId="13" fillId="3" borderId="24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22" xfId="0" applyFont="1" applyFill="1" applyBorder="1"/>
    <xf numFmtId="0" fontId="1" fillId="3" borderId="32" xfId="0" applyFont="1" applyFill="1" applyBorder="1" applyAlignment="1">
      <alignment horizontal="center"/>
    </xf>
    <xf numFmtId="4" fontId="0" fillId="0" borderId="24" xfId="0" applyNumberFormat="1" applyBorder="1" applyAlignment="1"/>
    <xf numFmtId="0" fontId="1" fillId="0" borderId="32" xfId="0" applyFont="1" applyBorder="1"/>
    <xf numFmtId="0" fontId="16" fillId="2" borderId="3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0" fillId="0" borderId="32" xfId="0" applyBorder="1"/>
    <xf numFmtId="4" fontId="4" fillId="0" borderId="24" xfId="0" applyNumberFormat="1" applyFont="1" applyBorder="1" applyAlignment="1"/>
    <xf numFmtId="4" fontId="4" fillId="3" borderId="24" xfId="0" applyNumberFormat="1" applyFont="1" applyFill="1" applyBorder="1" applyAlignment="1"/>
    <xf numFmtId="0" fontId="17" fillId="3" borderId="32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6" fillId="0" borderId="33" xfId="0" applyFont="1" applyBorder="1"/>
    <xf numFmtId="0" fontId="0" fillId="0" borderId="36" xfId="0" applyBorder="1"/>
    <xf numFmtId="0" fontId="0" fillId="0" borderId="0" xfId="0" applyAlignment="1">
      <alignment horizontal="center" vertical="center" wrapText="1"/>
    </xf>
    <xf numFmtId="0" fontId="0" fillId="0" borderId="24" xfId="0" applyBorder="1"/>
    <xf numFmtId="0" fontId="19" fillId="2" borderId="3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0" fillId="0" borderId="50" xfId="0" applyBorder="1"/>
    <xf numFmtId="0" fontId="21" fillId="2" borderId="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4" fillId="3" borderId="8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4" fillId="0" borderId="5" xfId="0" applyFont="1" applyFill="1" applyBorder="1"/>
    <xf numFmtId="0" fontId="5" fillId="0" borderId="0" xfId="1" applyNumberFormat="1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horizontal="right"/>
    </xf>
    <xf numFmtId="0" fontId="0" fillId="0" borderId="46" xfId="0" applyBorder="1"/>
    <xf numFmtId="0" fontId="0" fillId="0" borderId="44" xfId="0" applyBorder="1"/>
    <xf numFmtId="0" fontId="21" fillId="2" borderId="3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0" fillId="0" borderId="48" xfId="0" applyBorder="1"/>
    <xf numFmtId="0" fontId="1" fillId="3" borderId="24" xfId="0" applyFont="1" applyFill="1" applyBorder="1" applyAlignment="1">
      <alignment horizontal="center"/>
    </xf>
    <xf numFmtId="0" fontId="6" fillId="0" borderId="56" xfId="0" applyFont="1" applyBorder="1"/>
    <xf numFmtId="0" fontId="6" fillId="0" borderId="55" xfId="0" applyFont="1" applyBorder="1"/>
    <xf numFmtId="0" fontId="0" fillId="0" borderId="55" xfId="0" applyBorder="1"/>
    <xf numFmtId="4" fontId="4" fillId="0" borderId="55" xfId="0" applyNumberFormat="1" applyFont="1" applyBorder="1" applyAlignment="1">
      <alignment horizontal="right"/>
    </xf>
    <xf numFmtId="0" fontId="1" fillId="0" borderId="27" xfId="0" applyFont="1" applyFill="1" applyBorder="1"/>
    <xf numFmtId="4" fontId="4" fillId="3" borderId="15" xfId="0" applyNumberFormat="1" applyFont="1" applyFill="1" applyBorder="1" applyAlignment="1">
      <alignment horizontal="center"/>
    </xf>
    <xf numFmtId="14" fontId="6" fillId="0" borderId="3" xfId="0" applyNumberFormat="1" applyFont="1" applyBorder="1"/>
    <xf numFmtId="4" fontId="1" fillId="0" borderId="14" xfId="0" applyNumberFormat="1" applyFont="1" applyBorder="1" applyAlignment="1">
      <alignment horizontal="right"/>
    </xf>
    <xf numFmtId="4" fontId="1" fillId="0" borderId="14" xfId="0" applyNumberFormat="1" applyFont="1" applyBorder="1"/>
    <xf numFmtId="0" fontId="0" fillId="0" borderId="13" xfId="0" applyBorder="1"/>
    <xf numFmtId="0" fontId="17" fillId="3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1" fillId="0" borderId="0" xfId="0" applyFont="1"/>
    <xf numFmtId="4" fontId="17" fillId="3" borderId="13" xfId="0" applyNumberFormat="1" applyFont="1" applyFill="1" applyBorder="1" applyAlignment="1">
      <alignment horizontal="center"/>
    </xf>
    <xf numFmtId="0" fontId="22" fillId="2" borderId="13" xfId="0" applyFont="1" applyFill="1" applyBorder="1" applyAlignment="1">
      <alignment horizontal="right" vertical="center" wrapText="1"/>
    </xf>
    <xf numFmtId="4" fontId="17" fillId="3" borderId="1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2" fillId="2" borderId="3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center"/>
    </xf>
    <xf numFmtId="4" fontId="0" fillId="0" borderId="24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14" xfId="0" applyNumberFormat="1" applyBorder="1"/>
    <xf numFmtId="4" fontId="4" fillId="0" borderId="0" xfId="0" applyNumberFormat="1" applyFont="1"/>
    <xf numFmtId="4" fontId="0" fillId="0" borderId="58" xfId="0" applyNumberFormat="1" applyBorder="1"/>
    <xf numFmtId="4" fontId="17" fillId="3" borderId="34" xfId="0" applyNumberFormat="1" applyFont="1" applyFill="1" applyBorder="1" applyAlignment="1">
      <alignment horizontal="center"/>
    </xf>
    <xf numFmtId="0" fontId="6" fillId="0" borderId="21" xfId="0" applyFont="1" applyFill="1" applyBorder="1"/>
    <xf numFmtId="0" fontId="23" fillId="2" borderId="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6" fillId="0" borderId="25" xfId="0" applyFont="1" applyFill="1" applyBorder="1"/>
    <xf numFmtId="0" fontId="6" fillId="0" borderId="20" xfId="0" applyFont="1" applyFill="1" applyBorder="1"/>
    <xf numFmtId="0" fontId="6" fillId="0" borderId="12" xfId="0" applyFont="1" applyFill="1" applyBorder="1"/>
    <xf numFmtId="0" fontId="5" fillId="0" borderId="12" xfId="0" applyFont="1" applyFill="1" applyBorder="1"/>
    <xf numFmtId="0" fontId="4" fillId="3" borderId="1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3" fontId="24" fillId="0" borderId="0" xfId="1" applyNumberFormat="1" applyFont="1" applyFill="1" applyAlignment="1">
      <alignment vertical="center" wrapText="1"/>
    </xf>
    <xf numFmtId="0" fontId="0" fillId="0" borderId="21" xfId="0" applyFont="1" applyFill="1" applyBorder="1"/>
    <xf numFmtId="0" fontId="0" fillId="0" borderId="25" xfId="0" applyFont="1" applyFill="1" applyBorder="1"/>
    <xf numFmtId="0" fontId="0" fillId="0" borderId="20" xfId="0" applyFont="1" applyFill="1" applyBorder="1"/>
    <xf numFmtId="0" fontId="0" fillId="0" borderId="12" xfId="0" applyFont="1" applyFill="1" applyBorder="1"/>
    <xf numFmtId="0" fontId="25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0" fillId="0" borderId="55" xfId="0" applyFill="1" applyBorder="1"/>
    <xf numFmtId="0" fontId="28" fillId="2" borderId="13" xfId="0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/>
    <xf numFmtId="4" fontId="1" fillId="3" borderId="13" xfId="0" applyNumberFormat="1" applyFont="1" applyFill="1" applyBorder="1" applyAlignment="1"/>
    <xf numFmtId="0" fontId="0" fillId="0" borderId="17" xfId="0" applyBorder="1"/>
    <xf numFmtId="0" fontId="0" fillId="0" borderId="16" xfId="0" applyBorder="1"/>
    <xf numFmtId="0" fontId="28" fillId="2" borderId="3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" xfId="0" applyBorder="1"/>
    <xf numFmtId="0" fontId="4" fillId="0" borderId="2" xfId="0" applyFont="1" applyBorder="1"/>
    <xf numFmtId="0" fontId="4" fillId="3" borderId="2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right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4" fillId="0" borderId="50" xfId="0" applyFont="1" applyFill="1" applyBorder="1"/>
    <xf numFmtId="0" fontId="3" fillId="0" borderId="0" xfId="1" applyNumberFormat="1" applyFont="1" applyFill="1" applyBorder="1" applyAlignment="1">
      <alignment horizontal="center" vertical="center" wrapText="1"/>
    </xf>
    <xf numFmtId="4" fontId="1" fillId="0" borderId="55" xfId="0" applyNumberFormat="1" applyFont="1" applyBorder="1" applyAlignment="1"/>
    <xf numFmtId="0" fontId="5" fillId="2" borderId="1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5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6" xfId="0" applyFill="1" applyBorder="1"/>
    <xf numFmtId="0" fontId="1" fillId="0" borderId="27" xfId="0" applyFont="1" applyBorder="1"/>
    <xf numFmtId="0" fontId="0" fillId="0" borderId="0" xfId="0" applyAlignment="1"/>
    <xf numFmtId="4" fontId="0" fillId="0" borderId="4" xfId="0" applyNumberFormat="1" applyBorder="1" applyAlignment="1"/>
    <xf numFmtId="4" fontId="0" fillId="0" borderId="1" xfId="0" applyNumberFormat="1" applyBorder="1" applyAlignment="1"/>
    <xf numFmtId="4" fontId="0" fillId="0" borderId="3" xfId="0" applyNumberFormat="1" applyBorder="1" applyAlignment="1"/>
    <xf numFmtId="4" fontId="0" fillId="0" borderId="14" xfId="0" applyNumberFormat="1" applyBorder="1" applyAlignment="1"/>
    <xf numFmtId="4" fontId="4" fillId="3" borderId="8" xfId="0" applyNumberFormat="1" applyFont="1" applyFill="1" applyBorder="1" applyAlignment="1"/>
    <xf numFmtId="0" fontId="32" fillId="2" borderId="51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6" fillId="0" borderId="37" xfId="0" applyFont="1" applyBorder="1"/>
    <xf numFmtId="0" fontId="6" fillId="0" borderId="38" xfId="0" applyFont="1" applyBorder="1"/>
    <xf numFmtId="4" fontId="0" fillId="0" borderId="38" xfId="0" applyNumberFormat="1" applyBorder="1" applyAlignment="1">
      <alignment horizontal="right"/>
    </xf>
    <xf numFmtId="0" fontId="6" fillId="0" borderId="39" xfId="0" applyFont="1" applyFill="1" applyBorder="1"/>
    <xf numFmtId="4" fontId="4" fillId="0" borderId="15" xfId="0" applyNumberFormat="1" applyFont="1" applyBorder="1" applyAlignment="1"/>
    <xf numFmtId="4" fontId="0" fillId="0" borderId="9" xfId="0" applyNumberFormat="1" applyBorder="1" applyAlignment="1"/>
    <xf numFmtId="4" fontId="0" fillId="0" borderId="10" xfId="0" applyNumberFormat="1" applyBorder="1" applyAlignment="1"/>
    <xf numFmtId="0" fontId="33" fillId="2" borderId="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right"/>
    </xf>
    <xf numFmtId="0" fontId="35" fillId="2" borderId="6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36" fillId="3" borderId="13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7" fillId="2" borderId="51" xfId="0" applyFont="1" applyFill="1" applyBorder="1" applyAlignment="1">
      <alignment horizontal="center" vertical="center" wrapText="1"/>
    </xf>
    <xf numFmtId="0" fontId="37" fillId="2" borderId="5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4" fontId="36" fillId="3" borderId="24" xfId="0" applyNumberFormat="1" applyFont="1" applyFill="1" applyBorder="1" applyAlignment="1">
      <alignment horizontal="center"/>
    </xf>
    <xf numFmtId="4" fontId="36" fillId="3" borderId="32" xfId="0" applyNumberFormat="1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/>
    </xf>
    <xf numFmtId="4" fontId="4" fillId="3" borderId="10" xfId="0" applyNumberFormat="1" applyFont="1" applyFill="1" applyBorder="1" applyAlignment="1">
      <alignment horizontal="right"/>
    </xf>
    <xf numFmtId="0" fontId="4" fillId="3" borderId="26" xfId="0" applyFont="1" applyFill="1" applyBorder="1" applyAlignment="1">
      <alignment horizontal="center"/>
    </xf>
    <xf numFmtId="0" fontId="40" fillId="2" borderId="6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 applyAlignment="1"/>
    <xf numFmtId="0" fontId="36" fillId="3" borderId="32" xfId="0" applyFont="1" applyFill="1" applyBorder="1" applyAlignment="1">
      <alignment horizontal="center"/>
    </xf>
    <xf numFmtId="0" fontId="6" fillId="0" borderId="32" xfId="0" applyFont="1" applyFill="1" applyBorder="1"/>
    <xf numFmtId="0" fontId="41" fillId="2" borderId="30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4" fontId="36" fillId="3" borderId="24" xfId="0" applyNumberFormat="1" applyFont="1" applyFill="1" applyBorder="1" applyAlignment="1">
      <alignment horizontal="right"/>
    </xf>
    <xf numFmtId="0" fontId="0" fillId="0" borderId="0" xfId="0" applyBorder="1"/>
    <xf numFmtId="0" fontId="42" fillId="2" borderId="6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4" fillId="0" borderId="0" xfId="0" applyFont="1" applyBorder="1"/>
    <xf numFmtId="2" fontId="6" fillId="0" borderId="0" xfId="0" applyNumberFormat="1" applyFont="1" applyAlignment="1">
      <alignment horizontal="center" vertical="center" wrapText="1"/>
    </xf>
    <xf numFmtId="2" fontId="43" fillId="2" borderId="30" xfId="0" applyNumberFormat="1" applyFont="1" applyFill="1" applyBorder="1" applyAlignment="1">
      <alignment horizontal="center" vertical="center" wrapText="1"/>
    </xf>
    <xf numFmtId="2" fontId="43" fillId="2" borderId="11" xfId="0" applyNumberFormat="1" applyFont="1" applyFill="1" applyBorder="1" applyAlignment="1">
      <alignment horizontal="center" vertical="center" wrapText="1"/>
    </xf>
    <xf numFmtId="2" fontId="43" fillId="2" borderId="3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0" fontId="44" fillId="2" borderId="30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4" fillId="2" borderId="6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0" borderId="26" xfId="0" applyFont="1" applyFill="1" applyBorder="1"/>
    <xf numFmtId="0" fontId="45" fillId="2" borderId="15" xfId="0" applyFont="1" applyFill="1" applyBorder="1" applyAlignment="1">
      <alignment vertical="center" wrapText="1"/>
    </xf>
    <xf numFmtId="4" fontId="4" fillId="0" borderId="10" xfId="0" applyNumberFormat="1" applyFont="1" applyBorder="1" applyAlignment="1"/>
    <xf numFmtId="0" fontId="1" fillId="3" borderId="8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46" fillId="3" borderId="7" xfId="0" applyFont="1" applyFill="1" applyBorder="1" applyAlignment="1">
      <alignment horizontal="center"/>
    </xf>
    <xf numFmtId="0" fontId="46" fillId="3" borderId="24" xfId="0" applyFont="1" applyFill="1" applyBorder="1" applyAlignment="1">
      <alignment horizontal="center"/>
    </xf>
    <xf numFmtId="0" fontId="46" fillId="3" borderId="32" xfId="0" applyFont="1" applyFill="1" applyBorder="1" applyAlignment="1">
      <alignment horizontal="center"/>
    </xf>
    <xf numFmtId="0" fontId="0" fillId="0" borderId="7" xfId="0" applyBorder="1"/>
    <xf numFmtId="0" fontId="47" fillId="2" borderId="30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31" xfId="0" applyFont="1" applyFill="1" applyBorder="1" applyAlignment="1">
      <alignment horizontal="center" vertical="center" wrapText="1"/>
    </xf>
    <xf numFmtId="0" fontId="48" fillId="2" borderId="59" xfId="0" applyFont="1" applyFill="1" applyBorder="1" applyAlignment="1">
      <alignment horizontal="center" vertical="center" wrapText="1"/>
    </xf>
    <xf numFmtId="0" fontId="48" fillId="2" borderId="60" xfId="0" applyFont="1" applyFill="1" applyBorder="1" applyAlignment="1">
      <alignment horizontal="center" vertical="center" wrapText="1"/>
    </xf>
    <xf numFmtId="0" fontId="48" fillId="2" borderId="61" xfId="0" applyFont="1" applyFill="1" applyBorder="1" applyAlignment="1">
      <alignment horizontal="center" vertical="center" wrapText="1"/>
    </xf>
    <xf numFmtId="0" fontId="0" fillId="0" borderId="11" xfId="0" applyBorder="1"/>
    <xf numFmtId="0" fontId="6" fillId="0" borderId="59" xfId="0" applyFont="1" applyBorder="1"/>
    <xf numFmtId="0" fontId="6" fillId="0" borderId="60" xfId="0" applyFont="1" applyBorder="1"/>
    <xf numFmtId="4" fontId="0" fillId="0" borderId="60" xfId="0" applyNumberFormat="1" applyBorder="1" applyAlignment="1">
      <alignment horizontal="right"/>
    </xf>
    <xf numFmtId="0" fontId="0" fillId="0" borderId="60" xfId="0" applyBorder="1"/>
    <xf numFmtId="0" fontId="1" fillId="0" borderId="62" xfId="0" applyFont="1" applyBorder="1"/>
    <xf numFmtId="0" fontId="5" fillId="0" borderId="30" xfId="0" applyFont="1" applyBorder="1"/>
    <xf numFmtId="0" fontId="5" fillId="0" borderId="11" xfId="0" applyFont="1" applyBorder="1"/>
    <xf numFmtId="4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36" xfId="0" applyFont="1" applyBorder="1"/>
    <xf numFmtId="0" fontId="6" fillId="0" borderId="44" xfId="0" applyFont="1" applyBorder="1" applyAlignment="1">
      <alignment horizontal="left"/>
    </xf>
    <xf numFmtId="0" fontId="48" fillId="2" borderId="51" xfId="0" applyFont="1" applyFill="1" applyBorder="1" applyAlignment="1">
      <alignment horizontal="center" vertical="center" wrapText="1"/>
    </xf>
    <xf numFmtId="0" fontId="48" fillId="2" borderId="52" xfId="0" applyFont="1" applyFill="1" applyBorder="1" applyAlignment="1">
      <alignment horizontal="center" vertical="center" wrapText="1"/>
    </xf>
    <xf numFmtId="0" fontId="48" fillId="2" borderId="53" xfId="0" applyFont="1" applyFill="1" applyBorder="1" applyAlignment="1">
      <alignment horizontal="center" vertical="center" wrapText="1"/>
    </xf>
    <xf numFmtId="0" fontId="49" fillId="3" borderId="13" xfId="0" applyFont="1" applyFill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0" fontId="51" fillId="2" borderId="6" xfId="0" applyFont="1" applyFill="1" applyBorder="1" applyAlignment="1">
      <alignment horizontal="center" vertical="center" wrapText="1"/>
    </xf>
    <xf numFmtId="0" fontId="51" fillId="2" borderId="1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4" fontId="49" fillId="3" borderId="13" xfId="0" applyNumberFormat="1" applyFont="1" applyFill="1" applyBorder="1" applyAlignment="1">
      <alignment horizontal="center"/>
    </xf>
    <xf numFmtId="0" fontId="50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2" fillId="2" borderId="6" xfId="0" applyFont="1" applyFill="1" applyBorder="1" applyAlignment="1">
      <alignment horizontal="center" vertical="center" wrapText="1"/>
    </xf>
    <xf numFmtId="0" fontId="52" fillId="2" borderId="1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3" fillId="2" borderId="6" xfId="0" applyFont="1" applyFill="1" applyBorder="1" applyAlignment="1">
      <alignment horizontal="center" vertical="center" wrapText="1"/>
    </xf>
    <xf numFmtId="0" fontId="53" fillId="2" borderId="15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6" fillId="0" borderId="57" xfId="0" applyFont="1" applyBorder="1"/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0" fontId="55" fillId="2" borderId="6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6" fillId="3" borderId="12" xfId="0" applyFont="1" applyFill="1" applyBorder="1" applyAlignment="1">
      <alignment horizontal="center"/>
    </xf>
    <xf numFmtId="4" fontId="57" fillId="2" borderId="6" xfId="0" applyNumberFormat="1" applyFont="1" applyFill="1" applyBorder="1" applyAlignment="1">
      <alignment horizontal="center" vertical="center" wrapText="1"/>
    </xf>
    <xf numFmtId="4" fontId="57" fillId="2" borderId="15" xfId="0" applyNumberFormat="1" applyFont="1" applyFill="1" applyBorder="1" applyAlignment="1">
      <alignment horizontal="center" vertical="center" wrapText="1"/>
    </xf>
    <xf numFmtId="4" fontId="57" fillId="2" borderId="5" xfId="0" applyNumberFormat="1" applyFont="1" applyFill="1" applyBorder="1" applyAlignment="1">
      <alignment horizontal="center" vertical="center" wrapText="1"/>
    </xf>
    <xf numFmtId="0" fontId="58" fillId="2" borderId="30" xfId="0" applyFont="1" applyFill="1" applyBorder="1" applyAlignment="1">
      <alignment horizontal="center" vertical="center" wrapText="1"/>
    </xf>
    <xf numFmtId="0" fontId="58" fillId="2" borderId="11" xfId="0" applyFont="1" applyFill="1" applyBorder="1" applyAlignment="1">
      <alignment horizontal="center" vertical="center" wrapText="1"/>
    </xf>
    <xf numFmtId="0" fontId="58" fillId="2" borderId="31" xfId="0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15" xfId="0" applyFont="1" applyFill="1" applyBorder="1" applyAlignment="1">
      <alignment horizontal="center" vertical="center" wrapText="1"/>
    </xf>
    <xf numFmtId="0" fontId="58" fillId="2" borderId="5" xfId="0" applyFont="1" applyFill="1" applyBorder="1" applyAlignment="1">
      <alignment horizontal="center" vertical="center" wrapText="1"/>
    </xf>
    <xf numFmtId="4" fontId="0" fillId="0" borderId="15" xfId="0" applyNumberFormat="1" applyBorder="1"/>
    <xf numFmtId="0" fontId="3" fillId="0" borderId="0" xfId="1" applyNumberFormat="1" applyFont="1" applyFill="1" applyBorder="1" applyAlignment="1">
      <alignment horizontal="center" vertical="center" wrapText="1"/>
    </xf>
    <xf numFmtId="0" fontId="59" fillId="2" borderId="30" xfId="0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 vertical="center" wrapText="1"/>
    </xf>
    <xf numFmtId="0" fontId="59" fillId="2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0" fontId="3" fillId="0" borderId="3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/>
    <xf numFmtId="0" fontId="4" fillId="0" borderId="6" xfId="0" applyFont="1" applyBorder="1"/>
    <xf numFmtId="0" fontId="4" fillId="0" borderId="63" xfId="0" applyFont="1" applyBorder="1"/>
    <xf numFmtId="4" fontId="4" fillId="0" borderId="36" xfId="0" applyNumberFormat="1" applyFont="1" applyBorder="1"/>
    <xf numFmtId="4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5"/>
  <sheetViews>
    <sheetView topLeftCell="A257" workbookViewId="0">
      <selection activeCell="L283" sqref="L283"/>
    </sheetView>
  </sheetViews>
  <sheetFormatPr defaultRowHeight="12.75"/>
  <cols>
    <col min="1" max="1" width="42.42578125" style="30" bestFit="1" customWidth="1"/>
    <col min="2" max="2" width="7.85546875" style="30" bestFit="1" customWidth="1"/>
    <col min="3" max="3" width="9.140625" style="30"/>
    <col min="4" max="4" width="6.85546875" style="30" bestFit="1" customWidth="1"/>
    <col min="5" max="5" width="9" style="30" bestFit="1" customWidth="1"/>
    <col min="6" max="6" width="16.5703125" bestFit="1" customWidth="1"/>
    <col min="7" max="7" width="16.7109375" bestFit="1" customWidth="1"/>
    <col min="8" max="8" width="13.140625" customWidth="1"/>
    <col min="9" max="9" width="7.140625" bestFit="1" customWidth="1"/>
    <col min="10" max="10" width="5.5703125" bestFit="1" customWidth="1"/>
    <col min="12" max="12" width="14.7109375" bestFit="1" customWidth="1"/>
  </cols>
  <sheetData>
    <row r="1" spans="1:12">
      <c r="A1" s="66" t="s">
        <v>21</v>
      </c>
      <c r="B1"/>
      <c r="C1"/>
      <c r="D1"/>
      <c r="E1" s="8"/>
      <c r="F1" s="8"/>
      <c r="H1" s="3"/>
      <c r="I1" s="3"/>
    </row>
    <row r="2" spans="1:12">
      <c r="B2"/>
      <c r="C2"/>
      <c r="D2"/>
      <c r="E2" s="8"/>
      <c r="F2" s="8"/>
      <c r="H2" s="2"/>
      <c r="I2" s="2"/>
    </row>
    <row r="3" spans="1:12">
      <c r="B3"/>
      <c r="C3"/>
      <c r="D3"/>
      <c r="E3" s="8"/>
      <c r="F3" s="8"/>
      <c r="H3" s="2"/>
      <c r="I3" s="2"/>
    </row>
    <row r="4" spans="1:12">
      <c r="B4"/>
      <c r="C4"/>
      <c r="D4"/>
      <c r="E4"/>
    </row>
    <row r="5" spans="1:12">
      <c r="B5"/>
      <c r="C5"/>
      <c r="D5"/>
      <c r="E5"/>
    </row>
    <row r="6" spans="1:12" ht="27.75" customHeight="1">
      <c r="A6" s="497" t="s">
        <v>101</v>
      </c>
      <c r="B6" s="498"/>
      <c r="C6" s="498"/>
      <c r="D6" s="498"/>
      <c r="E6" s="498"/>
      <c r="F6" s="498"/>
      <c r="G6" s="498"/>
      <c r="H6" s="498"/>
      <c r="I6" s="104"/>
      <c r="J6" s="65"/>
    </row>
    <row r="11" spans="1:12" ht="13.5" thickBot="1"/>
    <row r="12" spans="1:12" s="26" customFormat="1" ht="23.25" thickBot="1">
      <c r="A12" s="99" t="s">
        <v>0</v>
      </c>
      <c r="B12" s="100" t="s">
        <v>2</v>
      </c>
      <c r="C12" s="100" t="s">
        <v>1</v>
      </c>
      <c r="D12" s="100" t="s">
        <v>3</v>
      </c>
      <c r="E12" s="100" t="s">
        <v>4</v>
      </c>
      <c r="F12" s="100" t="s">
        <v>5</v>
      </c>
      <c r="G12" s="100" t="s">
        <v>6</v>
      </c>
      <c r="H12" s="78" t="s">
        <v>102</v>
      </c>
      <c r="I12" s="79" t="s">
        <v>84</v>
      </c>
      <c r="J12" s="101" t="s">
        <v>74</v>
      </c>
    </row>
    <row r="13" spans="1:12" ht="13.5" thickBot="1">
      <c r="A13" s="45" t="s">
        <v>8</v>
      </c>
      <c r="B13" s="46" t="s">
        <v>10</v>
      </c>
      <c r="C13" s="46" t="s">
        <v>9</v>
      </c>
      <c r="D13" s="80">
        <v>1250</v>
      </c>
      <c r="E13" s="80" t="s">
        <v>100</v>
      </c>
      <c r="F13" s="17">
        <v>5286659.16</v>
      </c>
      <c r="G13" s="17">
        <v>4996287.21</v>
      </c>
      <c r="H13" s="17">
        <v>290371.95</v>
      </c>
      <c r="I13" s="106">
        <f>F13-G13-H13</f>
        <v>0</v>
      </c>
      <c r="J13" s="105" t="s">
        <v>7</v>
      </c>
    </row>
    <row r="14" spans="1:12" s="42" customFormat="1" ht="13.5" thickBot="1">
      <c r="A14" s="92" t="s">
        <v>11</v>
      </c>
      <c r="B14" s="93" t="s">
        <v>11</v>
      </c>
      <c r="C14" s="93" t="s">
        <v>11</v>
      </c>
      <c r="D14" s="93" t="s">
        <v>11</v>
      </c>
      <c r="E14" s="93" t="s">
        <v>11</v>
      </c>
      <c r="F14" s="74">
        <f>SUM(F13)</f>
        <v>5286659.16</v>
      </c>
      <c r="G14" s="74">
        <f t="shared" ref="G14" si="0">SUM(G13)</f>
        <v>4996287.21</v>
      </c>
      <c r="H14" s="74">
        <f>SUM(H13)</f>
        <v>290371.95</v>
      </c>
      <c r="I14" s="107">
        <f>I13</f>
        <v>0</v>
      </c>
      <c r="J14" s="75" t="s">
        <v>88</v>
      </c>
    </row>
    <row r="16" spans="1:12">
      <c r="L16" s="9"/>
    </row>
    <row r="17" spans="1:11" ht="27.75" customHeight="1">
      <c r="A17" s="497" t="s">
        <v>103</v>
      </c>
      <c r="B17" s="498"/>
      <c r="C17" s="498"/>
      <c r="D17" s="498"/>
      <c r="E17" s="498"/>
      <c r="F17" s="498"/>
      <c r="G17" s="498"/>
      <c r="H17" s="498"/>
      <c r="I17" s="498"/>
      <c r="J17" s="498"/>
      <c r="K17" s="65"/>
    </row>
    <row r="18" spans="1:11">
      <c r="K18" s="30"/>
    </row>
    <row r="19" spans="1:11" ht="13.5" thickBot="1">
      <c r="K19" s="30"/>
    </row>
    <row r="20" spans="1:11" s="26" customFormat="1" ht="57" thickBot="1">
      <c r="A20" s="27" t="s">
        <v>0</v>
      </c>
      <c r="B20" s="28" t="s">
        <v>2</v>
      </c>
      <c r="C20" s="28" t="s">
        <v>1</v>
      </c>
      <c r="D20" s="28" t="s">
        <v>3</v>
      </c>
      <c r="E20" s="28" t="s">
        <v>4</v>
      </c>
      <c r="F20" s="28" t="s">
        <v>5</v>
      </c>
      <c r="G20" s="28" t="s">
        <v>6</v>
      </c>
      <c r="H20" s="28" t="s">
        <v>77</v>
      </c>
      <c r="I20" s="28" t="s">
        <v>78</v>
      </c>
      <c r="J20" s="28" t="s">
        <v>79</v>
      </c>
      <c r="K20" s="29" t="s">
        <v>74</v>
      </c>
    </row>
    <row r="21" spans="1:11">
      <c r="A21" s="36" t="s">
        <v>8</v>
      </c>
      <c r="B21" s="31" t="s">
        <v>10</v>
      </c>
      <c r="C21" s="31" t="s">
        <v>9</v>
      </c>
      <c r="D21" s="31">
        <v>1308</v>
      </c>
      <c r="E21" s="31" t="s">
        <v>104</v>
      </c>
      <c r="F21" s="58">
        <v>5130222.12</v>
      </c>
      <c r="G21" s="58">
        <v>5130222.12</v>
      </c>
      <c r="H21" s="21" t="s">
        <v>11</v>
      </c>
      <c r="I21" s="21" t="s">
        <v>11</v>
      </c>
      <c r="J21" s="21" t="s">
        <v>11</v>
      </c>
      <c r="K21" s="68" t="s">
        <v>7</v>
      </c>
    </row>
    <row r="22" spans="1:11">
      <c r="A22" s="37" t="s">
        <v>8</v>
      </c>
      <c r="B22" s="32" t="s">
        <v>10</v>
      </c>
      <c r="C22" s="32" t="s">
        <v>9</v>
      </c>
      <c r="D22" s="32">
        <v>1309</v>
      </c>
      <c r="E22" s="32" t="s">
        <v>104</v>
      </c>
      <c r="F22" s="1">
        <v>298324.14</v>
      </c>
      <c r="G22" s="1">
        <v>298324.14</v>
      </c>
      <c r="H22" s="19" t="s">
        <v>11</v>
      </c>
      <c r="I22" s="19" t="s">
        <v>11</v>
      </c>
      <c r="J22" s="19" t="s">
        <v>11</v>
      </c>
      <c r="K22" s="69" t="s">
        <v>73</v>
      </c>
    </row>
    <row r="23" spans="1:11" ht="13.5" thickBot="1">
      <c r="A23" s="38" t="s">
        <v>8</v>
      </c>
      <c r="B23" s="33" t="s">
        <v>10</v>
      </c>
      <c r="C23" s="33" t="s">
        <v>9</v>
      </c>
      <c r="D23" s="33">
        <v>1310</v>
      </c>
      <c r="E23" s="33" t="s">
        <v>104</v>
      </c>
      <c r="F23" s="10">
        <v>567317.92000000004</v>
      </c>
      <c r="G23" s="10">
        <v>567317.92000000004</v>
      </c>
      <c r="H23" s="20" t="s">
        <v>11</v>
      </c>
      <c r="I23" s="20" t="s">
        <v>11</v>
      </c>
      <c r="J23" s="20" t="s">
        <v>11</v>
      </c>
      <c r="K23" s="70" t="s">
        <v>85</v>
      </c>
    </row>
    <row r="24" spans="1:11" s="42" customFormat="1" ht="13.5" thickBot="1">
      <c r="A24" s="85"/>
      <c r="B24" s="86"/>
      <c r="C24" s="86"/>
      <c r="D24" s="86"/>
      <c r="E24" s="86"/>
      <c r="F24" s="103">
        <f>SUM(F21:F23)</f>
        <v>5995864.1799999997</v>
      </c>
      <c r="G24" s="103">
        <f>SUM(G21:G23)</f>
        <v>5995864.1799999997</v>
      </c>
      <c r="H24" s="44"/>
      <c r="I24" s="44"/>
      <c r="J24" s="44"/>
      <c r="K24" s="96"/>
    </row>
    <row r="25" spans="1:11">
      <c r="A25" s="36" t="s">
        <v>14</v>
      </c>
      <c r="B25" s="31" t="s">
        <v>12</v>
      </c>
      <c r="C25" s="31" t="s">
        <v>13</v>
      </c>
      <c r="D25" s="31">
        <v>13811</v>
      </c>
      <c r="E25" s="31" t="s">
        <v>104</v>
      </c>
      <c r="F25" s="58">
        <v>4151878.2</v>
      </c>
      <c r="G25" s="58">
        <v>4151878.2</v>
      </c>
      <c r="H25" s="21" t="s">
        <v>11</v>
      </c>
      <c r="I25" s="21" t="s">
        <v>11</v>
      </c>
      <c r="J25" s="21" t="s">
        <v>11</v>
      </c>
      <c r="K25" s="68" t="s">
        <v>7</v>
      </c>
    </row>
    <row r="26" spans="1:11">
      <c r="A26" s="37" t="s">
        <v>14</v>
      </c>
      <c r="B26" s="32" t="s">
        <v>12</v>
      </c>
      <c r="C26" s="32" t="s">
        <v>13</v>
      </c>
      <c r="D26" s="32">
        <v>1382</v>
      </c>
      <c r="E26" s="32" t="s">
        <v>104</v>
      </c>
      <c r="F26" s="1">
        <v>140220.5</v>
      </c>
      <c r="G26" s="1">
        <v>140220.5</v>
      </c>
      <c r="H26" s="19" t="s">
        <v>11</v>
      </c>
      <c r="I26" s="19" t="s">
        <v>11</v>
      </c>
      <c r="J26" s="19" t="s">
        <v>11</v>
      </c>
      <c r="K26" s="69" t="s">
        <v>73</v>
      </c>
    </row>
    <row r="27" spans="1:11" ht="13.5" thickBot="1">
      <c r="A27" s="38" t="s">
        <v>14</v>
      </c>
      <c r="B27" s="33" t="s">
        <v>12</v>
      </c>
      <c r="C27" s="33" t="s">
        <v>13</v>
      </c>
      <c r="D27" s="33">
        <v>13831</v>
      </c>
      <c r="E27" s="33" t="s">
        <v>104</v>
      </c>
      <c r="F27" s="10">
        <v>1122240.04</v>
      </c>
      <c r="G27" s="10">
        <v>1122240.04</v>
      </c>
      <c r="H27" s="20" t="s">
        <v>11</v>
      </c>
      <c r="I27" s="20" t="s">
        <v>11</v>
      </c>
      <c r="J27" s="20" t="s">
        <v>11</v>
      </c>
      <c r="K27" s="70" t="s">
        <v>85</v>
      </c>
    </row>
    <row r="28" spans="1:11" s="42" customFormat="1" ht="13.5" thickBot="1">
      <c r="A28" s="85"/>
      <c r="B28" s="86"/>
      <c r="C28" s="86"/>
      <c r="D28" s="86"/>
      <c r="E28" s="86"/>
      <c r="F28" s="103">
        <f>SUM(F25:F27)</f>
        <v>5414338.7400000002</v>
      </c>
      <c r="G28" s="103">
        <f>SUM(G25:G27)</f>
        <v>5414338.7400000002</v>
      </c>
      <c r="H28" s="44"/>
      <c r="I28" s="44"/>
      <c r="J28" s="44"/>
      <c r="K28" s="96"/>
    </row>
    <row r="29" spans="1:11">
      <c r="A29" s="36" t="s">
        <v>17</v>
      </c>
      <c r="B29" s="31" t="s">
        <v>15</v>
      </c>
      <c r="C29" s="31" t="s">
        <v>16</v>
      </c>
      <c r="D29" s="31">
        <v>516</v>
      </c>
      <c r="E29" s="31" t="s">
        <v>104</v>
      </c>
      <c r="F29" s="58">
        <v>708654.61</v>
      </c>
      <c r="G29" s="58">
        <v>708654.61</v>
      </c>
      <c r="H29" s="21" t="s">
        <v>11</v>
      </c>
      <c r="I29" s="21" t="s">
        <v>11</v>
      </c>
      <c r="J29" s="21" t="s">
        <v>11</v>
      </c>
      <c r="K29" s="68" t="s">
        <v>7</v>
      </c>
    </row>
    <row r="30" spans="1:11" ht="13.5" thickBot="1">
      <c r="A30" s="38" t="s">
        <v>17</v>
      </c>
      <c r="B30" s="33" t="s">
        <v>15</v>
      </c>
      <c r="C30" s="33" t="s">
        <v>16</v>
      </c>
      <c r="D30" s="33">
        <v>517</v>
      </c>
      <c r="E30" s="33" t="s">
        <v>104</v>
      </c>
      <c r="F30" s="10">
        <v>123932.13</v>
      </c>
      <c r="G30" s="10">
        <v>123932.13</v>
      </c>
      <c r="H30" s="20" t="s">
        <v>11</v>
      </c>
      <c r="I30" s="20" t="s">
        <v>11</v>
      </c>
      <c r="J30" s="20" t="s">
        <v>11</v>
      </c>
      <c r="K30" s="70" t="s">
        <v>85</v>
      </c>
    </row>
    <row r="31" spans="1:11" s="42" customFormat="1" ht="13.5" thickBot="1">
      <c r="A31" s="85"/>
      <c r="B31" s="86"/>
      <c r="C31" s="86"/>
      <c r="D31" s="86"/>
      <c r="E31" s="86"/>
      <c r="F31" s="103">
        <f>SUM(F29:F30)</f>
        <v>832586.74</v>
      </c>
      <c r="G31" s="103">
        <f>SUM(G29:G30)</f>
        <v>832586.74</v>
      </c>
      <c r="H31" s="44"/>
      <c r="I31" s="44"/>
      <c r="J31" s="44"/>
      <c r="K31" s="96"/>
    </row>
    <row r="32" spans="1:11">
      <c r="A32" s="36" t="s">
        <v>33</v>
      </c>
      <c r="B32" s="31" t="s">
        <v>31</v>
      </c>
      <c r="C32" s="31" t="s">
        <v>32</v>
      </c>
      <c r="D32" s="31">
        <v>249</v>
      </c>
      <c r="E32" s="31" t="s">
        <v>104</v>
      </c>
      <c r="F32" s="58">
        <v>418938.79</v>
      </c>
      <c r="G32" s="58">
        <v>418938.79</v>
      </c>
      <c r="H32" s="21" t="s">
        <v>11</v>
      </c>
      <c r="I32" s="21" t="s">
        <v>11</v>
      </c>
      <c r="J32" s="21" t="s">
        <v>11</v>
      </c>
      <c r="K32" s="68" t="s">
        <v>7</v>
      </c>
    </row>
    <row r="33" spans="1:11">
      <c r="A33" s="37" t="s">
        <v>33</v>
      </c>
      <c r="B33" s="32" t="s">
        <v>31</v>
      </c>
      <c r="C33" s="32" t="s">
        <v>32</v>
      </c>
      <c r="D33" s="32">
        <v>251</v>
      </c>
      <c r="E33" s="32" t="s">
        <v>104</v>
      </c>
      <c r="F33" s="1">
        <v>211194.75</v>
      </c>
      <c r="G33" s="1">
        <v>211194.75</v>
      </c>
      <c r="H33" s="19" t="s">
        <v>11</v>
      </c>
      <c r="I33" s="19" t="s">
        <v>11</v>
      </c>
      <c r="J33" s="19" t="s">
        <v>11</v>
      </c>
      <c r="K33" s="69" t="s">
        <v>73</v>
      </c>
    </row>
    <row r="34" spans="1:11">
      <c r="A34" s="37" t="s">
        <v>33</v>
      </c>
      <c r="B34" s="32" t="s">
        <v>31</v>
      </c>
      <c r="C34" s="32" t="s">
        <v>32</v>
      </c>
      <c r="D34" s="32">
        <v>250</v>
      </c>
      <c r="E34" s="32" t="s">
        <v>104</v>
      </c>
      <c r="F34" s="1">
        <v>162552.76999999999</v>
      </c>
      <c r="G34" s="1">
        <v>162552.76999999999</v>
      </c>
      <c r="H34" s="19" t="s">
        <v>11</v>
      </c>
      <c r="I34" s="19" t="s">
        <v>11</v>
      </c>
      <c r="J34" s="19" t="s">
        <v>11</v>
      </c>
      <c r="K34" s="69" t="s">
        <v>85</v>
      </c>
    </row>
    <row r="35" spans="1:11" ht="13.5" thickBot="1">
      <c r="A35" s="38" t="s">
        <v>33</v>
      </c>
      <c r="B35" s="33" t="s">
        <v>31</v>
      </c>
      <c r="C35" s="33" t="s">
        <v>32</v>
      </c>
      <c r="D35" s="33">
        <v>252</v>
      </c>
      <c r="E35" s="33" t="s">
        <v>104</v>
      </c>
      <c r="F35" s="10">
        <v>58905</v>
      </c>
      <c r="G35" s="10">
        <v>58905</v>
      </c>
      <c r="H35" s="20" t="s">
        <v>11</v>
      </c>
      <c r="I35" s="20" t="s">
        <v>11</v>
      </c>
      <c r="J35" s="20" t="s">
        <v>11</v>
      </c>
      <c r="K35" s="70" t="s">
        <v>75</v>
      </c>
    </row>
    <row r="36" spans="1:11" s="42" customFormat="1" ht="13.5" thickBot="1">
      <c r="A36" s="85"/>
      <c r="B36" s="86"/>
      <c r="C36" s="86"/>
      <c r="D36" s="86"/>
      <c r="E36" s="86"/>
      <c r="F36" s="103">
        <f>SUM(F32:F35)</f>
        <v>851591.31</v>
      </c>
      <c r="G36" s="103">
        <f>SUM(G32:G35)</f>
        <v>851591.31</v>
      </c>
      <c r="H36" s="44"/>
      <c r="I36" s="44"/>
      <c r="J36" s="44"/>
      <c r="K36" s="96"/>
    </row>
    <row r="37" spans="1:11">
      <c r="A37" s="36" t="s">
        <v>36</v>
      </c>
      <c r="B37" s="31" t="s">
        <v>34</v>
      </c>
      <c r="C37" s="31" t="s">
        <v>35</v>
      </c>
      <c r="D37" s="31">
        <v>2291</v>
      </c>
      <c r="E37" s="31" t="s">
        <v>104</v>
      </c>
      <c r="F37" s="58">
        <v>726797.16</v>
      </c>
      <c r="G37" s="58">
        <v>726797.16</v>
      </c>
      <c r="H37" s="21" t="s">
        <v>11</v>
      </c>
      <c r="I37" s="21" t="s">
        <v>11</v>
      </c>
      <c r="J37" s="21" t="s">
        <v>11</v>
      </c>
      <c r="K37" s="68" t="s">
        <v>7</v>
      </c>
    </row>
    <row r="38" spans="1:11">
      <c r="A38" s="37" t="s">
        <v>36</v>
      </c>
      <c r="B38" s="32" t="s">
        <v>34</v>
      </c>
      <c r="C38" s="32" t="s">
        <v>35</v>
      </c>
      <c r="D38" s="32">
        <v>2294</v>
      </c>
      <c r="E38" s="32" t="s">
        <v>104</v>
      </c>
      <c r="F38" s="1">
        <v>54075.78</v>
      </c>
      <c r="G38" s="1">
        <v>54075.78</v>
      </c>
      <c r="H38" s="19" t="s">
        <v>11</v>
      </c>
      <c r="I38" s="19" t="s">
        <v>11</v>
      </c>
      <c r="J38" s="19" t="s">
        <v>11</v>
      </c>
      <c r="K38" s="69" t="s">
        <v>73</v>
      </c>
    </row>
    <row r="39" spans="1:11" ht="13.5" thickBot="1">
      <c r="A39" s="56" t="s">
        <v>36</v>
      </c>
      <c r="B39" s="57" t="s">
        <v>34</v>
      </c>
      <c r="C39" s="57" t="s">
        <v>35</v>
      </c>
      <c r="D39" s="57">
        <v>2293</v>
      </c>
      <c r="E39" s="57" t="s">
        <v>104</v>
      </c>
      <c r="F39" s="15">
        <v>389951.43</v>
      </c>
      <c r="G39" s="15">
        <v>389951.43</v>
      </c>
      <c r="H39" s="23" t="s">
        <v>11</v>
      </c>
      <c r="I39" s="23" t="s">
        <v>11</v>
      </c>
      <c r="J39" s="23" t="s">
        <v>11</v>
      </c>
      <c r="K39" s="102" t="s">
        <v>98</v>
      </c>
    </row>
    <row r="40" spans="1:11" s="42" customFormat="1" ht="13.5" thickBot="1">
      <c r="A40" s="94"/>
      <c r="B40" s="95"/>
      <c r="C40" s="95"/>
      <c r="D40" s="95"/>
      <c r="E40" s="95"/>
      <c r="F40" s="51">
        <f>SUM(F37:F39)</f>
        <v>1170824.3700000001</v>
      </c>
      <c r="G40" s="51">
        <f>SUM(G37:G39)</f>
        <v>1170824.3700000001</v>
      </c>
      <c r="H40" s="53"/>
      <c r="I40" s="53"/>
      <c r="J40" s="53"/>
      <c r="K40" s="98"/>
    </row>
    <row r="41" spans="1:11">
      <c r="A41" s="36" t="s">
        <v>39</v>
      </c>
      <c r="B41" s="31" t="s">
        <v>37</v>
      </c>
      <c r="C41" s="31" t="s">
        <v>38</v>
      </c>
      <c r="D41" s="31">
        <v>693</v>
      </c>
      <c r="E41" s="31" t="s">
        <v>104</v>
      </c>
      <c r="F41" s="58">
        <v>969372.55</v>
      </c>
      <c r="G41" s="58">
        <v>969372.55</v>
      </c>
      <c r="H41" s="21" t="s">
        <v>11</v>
      </c>
      <c r="I41" s="21" t="s">
        <v>11</v>
      </c>
      <c r="J41" s="21" t="s">
        <v>11</v>
      </c>
      <c r="K41" s="68" t="s">
        <v>7</v>
      </c>
    </row>
    <row r="42" spans="1:11">
      <c r="A42" s="37" t="s">
        <v>39</v>
      </c>
      <c r="B42" s="32" t="s">
        <v>37</v>
      </c>
      <c r="C42" s="32" t="s">
        <v>38</v>
      </c>
      <c r="D42" s="32">
        <v>692</v>
      </c>
      <c r="E42" s="32" t="s">
        <v>104</v>
      </c>
      <c r="F42" s="1">
        <v>1164215.1599999999</v>
      </c>
      <c r="G42" s="1">
        <v>1164215.1599999999</v>
      </c>
      <c r="H42" s="19" t="s">
        <v>11</v>
      </c>
      <c r="I42" s="19" t="s">
        <v>11</v>
      </c>
      <c r="J42" s="19" t="s">
        <v>11</v>
      </c>
      <c r="K42" s="69" t="s">
        <v>73</v>
      </c>
    </row>
    <row r="43" spans="1:11" ht="13.5" thickBot="1">
      <c r="A43" s="38" t="s">
        <v>39</v>
      </c>
      <c r="B43" s="33" t="s">
        <v>37</v>
      </c>
      <c r="C43" s="33" t="s">
        <v>38</v>
      </c>
      <c r="D43" s="33">
        <v>694</v>
      </c>
      <c r="E43" s="33" t="s">
        <v>104</v>
      </c>
      <c r="F43" s="10">
        <v>29982</v>
      </c>
      <c r="G43" s="10">
        <v>29982</v>
      </c>
      <c r="H43" s="20" t="s">
        <v>11</v>
      </c>
      <c r="I43" s="20" t="s">
        <v>11</v>
      </c>
      <c r="J43" s="20" t="s">
        <v>11</v>
      </c>
      <c r="K43" s="70" t="s">
        <v>85</v>
      </c>
    </row>
    <row r="44" spans="1:11" s="42" customFormat="1" ht="13.5" thickBot="1">
      <c r="A44" s="85"/>
      <c r="B44" s="86"/>
      <c r="C44" s="86"/>
      <c r="D44" s="86"/>
      <c r="E44" s="86"/>
      <c r="F44" s="103">
        <f>SUM(F41:F43)</f>
        <v>2163569.71</v>
      </c>
      <c r="G44" s="103">
        <f>SUM(G41:G43)</f>
        <v>2163569.71</v>
      </c>
      <c r="H44" s="44"/>
      <c r="I44" s="44"/>
      <c r="J44" s="44"/>
      <c r="K44" s="96"/>
    </row>
    <row r="45" spans="1:11">
      <c r="A45" s="36" t="s">
        <v>42</v>
      </c>
      <c r="B45" s="31" t="s">
        <v>40</v>
      </c>
      <c r="C45" s="31" t="s">
        <v>41</v>
      </c>
      <c r="D45" s="31">
        <v>168</v>
      </c>
      <c r="E45" s="31" t="s">
        <v>104</v>
      </c>
      <c r="F45" s="58">
        <v>46067.64</v>
      </c>
      <c r="G45" s="58">
        <v>46067.64</v>
      </c>
      <c r="H45" s="21" t="s">
        <v>11</v>
      </c>
      <c r="I45" s="21" t="s">
        <v>11</v>
      </c>
      <c r="J45" s="21" t="s">
        <v>11</v>
      </c>
      <c r="K45" s="68" t="s">
        <v>7</v>
      </c>
    </row>
    <row r="46" spans="1:11">
      <c r="A46" s="37" t="s">
        <v>42</v>
      </c>
      <c r="B46" s="32" t="s">
        <v>40</v>
      </c>
      <c r="C46" s="32" t="s">
        <v>41</v>
      </c>
      <c r="D46" s="32">
        <v>167</v>
      </c>
      <c r="E46" s="32" t="s">
        <v>104</v>
      </c>
      <c r="F46" s="1">
        <v>35097.33</v>
      </c>
      <c r="G46" s="1">
        <v>35097.33</v>
      </c>
      <c r="H46" s="19" t="s">
        <v>11</v>
      </c>
      <c r="I46" s="19" t="s">
        <v>11</v>
      </c>
      <c r="J46" s="19" t="s">
        <v>11</v>
      </c>
      <c r="K46" s="69" t="s">
        <v>73</v>
      </c>
    </row>
    <row r="47" spans="1:11" ht="13.5" thickBot="1">
      <c r="A47" s="56" t="s">
        <v>42</v>
      </c>
      <c r="B47" s="57" t="s">
        <v>40</v>
      </c>
      <c r="C47" s="57" t="s">
        <v>41</v>
      </c>
      <c r="D47" s="57">
        <v>169</v>
      </c>
      <c r="E47" s="57" t="s">
        <v>104</v>
      </c>
      <c r="F47" s="15">
        <v>58796.52</v>
      </c>
      <c r="G47" s="15">
        <v>58796.52</v>
      </c>
      <c r="H47" s="23" t="s">
        <v>11</v>
      </c>
      <c r="I47" s="23" t="s">
        <v>11</v>
      </c>
      <c r="J47" s="23" t="s">
        <v>11</v>
      </c>
      <c r="K47" s="102" t="s">
        <v>85</v>
      </c>
    </row>
    <row r="48" spans="1:11" s="42" customFormat="1" ht="13.5" thickBot="1">
      <c r="A48" s="94"/>
      <c r="B48" s="95"/>
      <c r="C48" s="95"/>
      <c r="D48" s="95"/>
      <c r="E48" s="95"/>
      <c r="F48" s="51">
        <f>SUM(F45:F47)</f>
        <v>139961.49</v>
      </c>
      <c r="G48" s="51">
        <f>SUM(G45:G47)</f>
        <v>139961.49</v>
      </c>
      <c r="H48" s="53"/>
      <c r="I48" s="53"/>
      <c r="J48" s="53"/>
      <c r="K48" s="98"/>
    </row>
    <row r="49" spans="1:11">
      <c r="A49" s="36" t="s">
        <v>45</v>
      </c>
      <c r="B49" s="31" t="s">
        <v>43</v>
      </c>
      <c r="C49" s="31" t="s">
        <v>44</v>
      </c>
      <c r="D49" s="31">
        <v>53</v>
      </c>
      <c r="E49" s="31" t="s">
        <v>104</v>
      </c>
      <c r="F49" s="58">
        <v>479966.92</v>
      </c>
      <c r="G49" s="58">
        <v>479966.92</v>
      </c>
      <c r="H49" s="21" t="s">
        <v>11</v>
      </c>
      <c r="I49" s="21" t="s">
        <v>11</v>
      </c>
      <c r="J49" s="21" t="s">
        <v>11</v>
      </c>
      <c r="K49" s="68" t="s">
        <v>7</v>
      </c>
    </row>
    <row r="50" spans="1:11" ht="13.5" thickBot="1">
      <c r="A50" s="56" t="s">
        <v>45</v>
      </c>
      <c r="B50" s="57" t="s">
        <v>43</v>
      </c>
      <c r="C50" s="57" t="s">
        <v>44</v>
      </c>
      <c r="D50" s="57">
        <v>52</v>
      </c>
      <c r="E50" s="57" t="s">
        <v>104</v>
      </c>
      <c r="F50" s="15">
        <v>729729.37</v>
      </c>
      <c r="G50" s="15">
        <v>729729.37</v>
      </c>
      <c r="H50" s="23" t="s">
        <v>11</v>
      </c>
      <c r="I50" s="23" t="s">
        <v>11</v>
      </c>
      <c r="J50" s="23" t="s">
        <v>11</v>
      </c>
      <c r="K50" s="102" t="s">
        <v>85</v>
      </c>
    </row>
    <row r="51" spans="1:11" s="42" customFormat="1" ht="13.5" thickBot="1">
      <c r="A51" s="94"/>
      <c r="B51" s="95"/>
      <c r="C51" s="95"/>
      <c r="D51" s="95"/>
      <c r="E51" s="95"/>
      <c r="F51" s="51">
        <f>SUM(F49:F50)</f>
        <v>1209696.29</v>
      </c>
      <c r="G51" s="51">
        <f>SUM(G49:G50)</f>
        <v>1209696.29</v>
      </c>
      <c r="H51" s="53"/>
      <c r="I51" s="53"/>
      <c r="J51" s="53"/>
      <c r="K51" s="98"/>
    </row>
    <row r="52" spans="1:11">
      <c r="A52" s="40" t="s">
        <v>48</v>
      </c>
      <c r="B52" s="35" t="s">
        <v>46</v>
      </c>
      <c r="C52" s="35" t="s">
        <v>47</v>
      </c>
      <c r="D52" s="35">
        <v>336</v>
      </c>
      <c r="E52" s="35" t="s">
        <v>104</v>
      </c>
      <c r="F52" s="11">
        <v>199117.78</v>
      </c>
      <c r="G52" s="11">
        <v>199117.78</v>
      </c>
      <c r="H52" s="18" t="s">
        <v>11</v>
      </c>
      <c r="I52" s="18" t="s">
        <v>11</v>
      </c>
      <c r="J52" s="18" t="s">
        <v>11</v>
      </c>
      <c r="K52" s="73" t="s">
        <v>7</v>
      </c>
    </row>
    <row r="53" spans="1:11" ht="13.5" thickBot="1">
      <c r="A53" s="38" t="s">
        <v>48</v>
      </c>
      <c r="B53" s="33" t="s">
        <v>46</v>
      </c>
      <c r="C53" s="33" t="s">
        <v>47</v>
      </c>
      <c r="D53" s="33">
        <v>338</v>
      </c>
      <c r="E53" s="33" t="s">
        <v>104</v>
      </c>
      <c r="F53" s="10">
        <v>101084.61</v>
      </c>
      <c r="G53" s="10">
        <v>101084.61</v>
      </c>
      <c r="H53" s="20" t="s">
        <v>11</v>
      </c>
      <c r="I53" s="20" t="s">
        <v>11</v>
      </c>
      <c r="J53" s="20" t="s">
        <v>11</v>
      </c>
      <c r="K53" s="70" t="s">
        <v>85</v>
      </c>
    </row>
    <row r="54" spans="1:11" s="42" customFormat="1" ht="13.5" thickBot="1">
      <c r="A54" s="85"/>
      <c r="B54" s="86"/>
      <c r="C54" s="86"/>
      <c r="D54" s="86"/>
      <c r="E54" s="86"/>
      <c r="F54" s="103">
        <f>SUM(F52:F53)</f>
        <v>300202.39</v>
      </c>
      <c r="G54" s="103">
        <f>SUM(G52:G53)</f>
        <v>300202.39</v>
      </c>
      <c r="H54" s="44"/>
      <c r="I54" s="44"/>
      <c r="J54" s="44"/>
      <c r="K54" s="96"/>
    </row>
    <row r="55" spans="1:11">
      <c r="A55" s="36" t="s">
        <v>51</v>
      </c>
      <c r="B55" s="31" t="s">
        <v>49</v>
      </c>
      <c r="C55" s="31" t="s">
        <v>50</v>
      </c>
      <c r="D55" s="31">
        <v>862</v>
      </c>
      <c r="E55" s="31" t="s">
        <v>104</v>
      </c>
      <c r="F55" s="58">
        <v>395805.34</v>
      </c>
      <c r="G55" s="58">
        <v>395805.34</v>
      </c>
      <c r="H55" s="21" t="s">
        <v>11</v>
      </c>
      <c r="I55" s="21" t="s">
        <v>11</v>
      </c>
      <c r="J55" s="21" t="s">
        <v>11</v>
      </c>
      <c r="K55" s="68" t="s">
        <v>7</v>
      </c>
    </row>
    <row r="56" spans="1:11">
      <c r="A56" s="37" t="s">
        <v>51</v>
      </c>
      <c r="B56" s="32" t="s">
        <v>49</v>
      </c>
      <c r="C56" s="32" t="s">
        <v>50</v>
      </c>
      <c r="D56" s="32">
        <v>864</v>
      </c>
      <c r="E56" s="32" t="s">
        <v>104</v>
      </c>
      <c r="F56" s="1">
        <v>92003.35</v>
      </c>
      <c r="G56" s="1">
        <v>92003.35</v>
      </c>
      <c r="H56" s="19" t="s">
        <v>11</v>
      </c>
      <c r="I56" s="19" t="s">
        <v>11</v>
      </c>
      <c r="J56" s="19" t="s">
        <v>11</v>
      </c>
      <c r="K56" s="69" t="s">
        <v>73</v>
      </c>
    </row>
    <row r="57" spans="1:11">
      <c r="A57" s="37" t="s">
        <v>51</v>
      </c>
      <c r="B57" s="32" t="s">
        <v>49</v>
      </c>
      <c r="C57" s="32" t="s">
        <v>50</v>
      </c>
      <c r="D57" s="32">
        <v>863</v>
      </c>
      <c r="E57" s="32" t="s">
        <v>104</v>
      </c>
      <c r="F57" s="1">
        <v>344406.89</v>
      </c>
      <c r="G57" s="1">
        <v>344406.89</v>
      </c>
      <c r="H57" s="19" t="s">
        <v>11</v>
      </c>
      <c r="I57" s="19" t="s">
        <v>11</v>
      </c>
      <c r="J57" s="19" t="s">
        <v>11</v>
      </c>
      <c r="K57" s="69" t="s">
        <v>85</v>
      </c>
    </row>
    <row r="58" spans="1:11" ht="13.5" thickBot="1">
      <c r="A58" s="38" t="s">
        <v>51</v>
      </c>
      <c r="B58" s="33" t="s">
        <v>49</v>
      </c>
      <c r="C58" s="33" t="s">
        <v>50</v>
      </c>
      <c r="D58" s="33">
        <v>865</v>
      </c>
      <c r="E58" s="33" t="s">
        <v>104</v>
      </c>
      <c r="F58" s="10">
        <v>15079.68</v>
      </c>
      <c r="G58" s="10">
        <v>15079.68</v>
      </c>
      <c r="H58" s="20" t="s">
        <v>11</v>
      </c>
      <c r="I58" s="20" t="s">
        <v>11</v>
      </c>
      <c r="J58" s="20" t="s">
        <v>11</v>
      </c>
      <c r="K58" s="70" t="s">
        <v>75</v>
      </c>
    </row>
    <row r="59" spans="1:11" s="42" customFormat="1" ht="13.5" thickBot="1">
      <c r="A59" s="85"/>
      <c r="B59" s="86"/>
      <c r="C59" s="86"/>
      <c r="D59" s="86"/>
      <c r="E59" s="86"/>
      <c r="F59" s="103">
        <f>SUM(F55:F58)</f>
        <v>847295.26000000013</v>
      </c>
      <c r="G59" s="103">
        <f>SUM(G55:G58)</f>
        <v>847295.26000000013</v>
      </c>
      <c r="H59" s="44"/>
      <c r="I59" s="44"/>
      <c r="J59" s="44"/>
      <c r="K59" s="96"/>
    </row>
    <row r="60" spans="1:11">
      <c r="A60" s="36" t="s">
        <v>54</v>
      </c>
      <c r="B60" s="31" t="s">
        <v>52</v>
      </c>
      <c r="C60" s="31" t="s">
        <v>53</v>
      </c>
      <c r="D60" s="32">
        <v>205</v>
      </c>
      <c r="E60" s="32" t="s">
        <v>104</v>
      </c>
      <c r="F60" s="1">
        <v>26300.13</v>
      </c>
      <c r="G60" s="1">
        <v>26300.13</v>
      </c>
      <c r="H60" s="19" t="s">
        <v>11</v>
      </c>
      <c r="I60" s="19" t="s">
        <v>11</v>
      </c>
      <c r="J60" s="19" t="s">
        <v>11</v>
      </c>
      <c r="K60" s="69" t="s">
        <v>85</v>
      </c>
    </row>
    <row r="61" spans="1:11" ht="13.5" thickBot="1">
      <c r="A61" s="38" t="s">
        <v>54</v>
      </c>
      <c r="B61" s="33" t="s">
        <v>52</v>
      </c>
      <c r="C61" s="33" t="s">
        <v>53</v>
      </c>
      <c r="D61" s="33">
        <v>206</v>
      </c>
      <c r="E61" s="33" t="s">
        <v>104</v>
      </c>
      <c r="F61" s="10">
        <v>75650.39</v>
      </c>
      <c r="G61" s="10">
        <v>75650.39</v>
      </c>
      <c r="H61" s="20" t="s">
        <v>11</v>
      </c>
      <c r="I61" s="20" t="s">
        <v>11</v>
      </c>
      <c r="J61" s="20" t="s">
        <v>11</v>
      </c>
      <c r="K61" s="70" t="s">
        <v>85</v>
      </c>
    </row>
    <row r="62" spans="1:11" s="42" customFormat="1" ht="13.5" thickBot="1">
      <c r="A62" s="85"/>
      <c r="B62" s="86"/>
      <c r="C62" s="86"/>
      <c r="D62" s="86"/>
      <c r="E62" s="86"/>
      <c r="F62" s="103">
        <f>SUM(F60:F61)</f>
        <v>101950.52</v>
      </c>
      <c r="G62" s="103">
        <f>SUM(G60:G61)</f>
        <v>101950.52</v>
      </c>
      <c r="H62" s="44"/>
      <c r="I62" s="44"/>
      <c r="J62" s="44"/>
      <c r="K62" s="96"/>
    </row>
    <row r="63" spans="1:11">
      <c r="A63" s="40" t="s">
        <v>57</v>
      </c>
      <c r="B63" s="35" t="s">
        <v>55</v>
      </c>
      <c r="C63" s="35" t="s">
        <v>56</v>
      </c>
      <c r="D63" s="35">
        <v>68</v>
      </c>
      <c r="E63" s="35" t="s">
        <v>104</v>
      </c>
      <c r="F63" s="11">
        <v>19830.669999999998</v>
      </c>
      <c r="G63" s="11">
        <v>19830.669999999998</v>
      </c>
      <c r="H63" s="18" t="s">
        <v>11</v>
      </c>
      <c r="I63" s="18" t="s">
        <v>11</v>
      </c>
      <c r="J63" s="18" t="s">
        <v>11</v>
      </c>
      <c r="K63" s="73" t="s">
        <v>7</v>
      </c>
    </row>
    <row r="64" spans="1:11">
      <c r="A64" s="37" t="s">
        <v>57</v>
      </c>
      <c r="B64" s="32" t="s">
        <v>55</v>
      </c>
      <c r="C64" s="32" t="s">
        <v>56</v>
      </c>
      <c r="D64" s="32">
        <v>67</v>
      </c>
      <c r="E64" s="32" t="s">
        <v>104</v>
      </c>
      <c r="F64" s="1">
        <v>92587.55</v>
      </c>
      <c r="G64" s="1">
        <v>92587.55</v>
      </c>
      <c r="H64" s="19" t="s">
        <v>11</v>
      </c>
      <c r="I64" s="19" t="s">
        <v>11</v>
      </c>
      <c r="J64" s="19" t="s">
        <v>11</v>
      </c>
      <c r="K64" s="69" t="s">
        <v>73</v>
      </c>
    </row>
    <row r="65" spans="1:11" ht="13.5" thickBot="1">
      <c r="A65" s="38" t="s">
        <v>57</v>
      </c>
      <c r="B65" s="33" t="s">
        <v>55</v>
      </c>
      <c r="C65" s="33" t="s">
        <v>56</v>
      </c>
      <c r="D65" s="33">
        <v>66</v>
      </c>
      <c r="E65" s="33" t="s">
        <v>104</v>
      </c>
      <c r="F65" s="10">
        <v>30080.59</v>
      </c>
      <c r="G65" s="10">
        <v>30080.59</v>
      </c>
      <c r="H65" s="20" t="s">
        <v>11</v>
      </c>
      <c r="I65" s="20" t="s">
        <v>11</v>
      </c>
      <c r="J65" s="20" t="s">
        <v>11</v>
      </c>
      <c r="K65" s="70" t="s">
        <v>85</v>
      </c>
    </row>
    <row r="66" spans="1:11" s="42" customFormat="1" ht="13.5" thickBot="1">
      <c r="A66" s="85"/>
      <c r="B66" s="86"/>
      <c r="C66" s="86"/>
      <c r="D66" s="86"/>
      <c r="E66" s="86"/>
      <c r="F66" s="103">
        <f>SUM(F63:F65)</f>
        <v>142498.81</v>
      </c>
      <c r="G66" s="103">
        <f>SUM(G63:G65)</f>
        <v>142498.81</v>
      </c>
      <c r="H66" s="44"/>
      <c r="I66" s="44"/>
      <c r="J66" s="44"/>
      <c r="K66" s="96"/>
    </row>
    <row r="67" spans="1:11">
      <c r="A67" s="36" t="s">
        <v>20</v>
      </c>
      <c r="B67" s="31" t="s">
        <v>18</v>
      </c>
      <c r="C67" s="31" t="s">
        <v>19</v>
      </c>
      <c r="D67" s="31">
        <v>337</v>
      </c>
      <c r="E67" s="31" t="s">
        <v>104</v>
      </c>
      <c r="F67" s="58">
        <v>1883617.56</v>
      </c>
      <c r="G67" s="58">
        <v>1883617.56</v>
      </c>
      <c r="H67" s="21" t="s">
        <v>11</v>
      </c>
      <c r="I67" s="21" t="s">
        <v>11</v>
      </c>
      <c r="J67" s="21" t="s">
        <v>11</v>
      </c>
      <c r="K67" s="68" t="s">
        <v>7</v>
      </c>
    </row>
    <row r="68" spans="1:11">
      <c r="A68" s="37" t="s">
        <v>20</v>
      </c>
      <c r="B68" s="32" t="s">
        <v>18</v>
      </c>
      <c r="C68" s="32" t="s">
        <v>19</v>
      </c>
      <c r="D68" s="32">
        <v>339</v>
      </c>
      <c r="E68" s="32" t="s">
        <v>104</v>
      </c>
      <c r="F68" s="1">
        <v>8329.93</v>
      </c>
      <c r="G68" s="1">
        <v>8329.93</v>
      </c>
      <c r="H68" s="19" t="s">
        <v>11</v>
      </c>
      <c r="I68" s="19" t="s">
        <v>11</v>
      </c>
      <c r="J68" s="19" t="s">
        <v>11</v>
      </c>
      <c r="K68" s="69" t="s">
        <v>73</v>
      </c>
    </row>
    <row r="69" spans="1:11" ht="13.5" thickBot="1">
      <c r="A69" s="38" t="s">
        <v>20</v>
      </c>
      <c r="B69" s="33" t="s">
        <v>18</v>
      </c>
      <c r="C69" s="33" t="s">
        <v>19</v>
      </c>
      <c r="D69" s="33"/>
      <c r="E69" s="33"/>
      <c r="F69" s="10"/>
      <c r="G69" s="10"/>
      <c r="H69" s="20" t="s">
        <v>11</v>
      </c>
      <c r="I69" s="20" t="s">
        <v>11</v>
      </c>
      <c r="J69" s="20" t="s">
        <v>11</v>
      </c>
      <c r="K69" s="70" t="s">
        <v>85</v>
      </c>
    </row>
    <row r="70" spans="1:11" s="42" customFormat="1" ht="13.5" thickBot="1">
      <c r="A70" s="85"/>
      <c r="B70" s="86"/>
      <c r="C70" s="86"/>
      <c r="D70" s="86"/>
      <c r="E70" s="86"/>
      <c r="F70" s="103">
        <f>SUM(F67:F69)</f>
        <v>1891947.49</v>
      </c>
      <c r="G70" s="103">
        <f>SUM(G67:G69)</f>
        <v>1891947.49</v>
      </c>
      <c r="H70" s="44"/>
      <c r="I70" s="44"/>
      <c r="J70" s="44"/>
      <c r="K70" s="96"/>
    </row>
    <row r="71" spans="1:11" ht="13.5" thickBot="1">
      <c r="A71" s="39" t="s">
        <v>60</v>
      </c>
      <c r="B71" s="34" t="s">
        <v>58</v>
      </c>
      <c r="C71" s="34" t="s">
        <v>59</v>
      </c>
      <c r="D71" s="34">
        <v>149</v>
      </c>
      <c r="E71" s="34" t="s">
        <v>104</v>
      </c>
      <c r="F71" s="60">
        <v>153183.42000000001</v>
      </c>
      <c r="G71" s="60">
        <v>153183.42000000001</v>
      </c>
      <c r="H71" s="22" t="s">
        <v>11</v>
      </c>
      <c r="I71" s="22" t="s">
        <v>11</v>
      </c>
      <c r="J71" s="22" t="s">
        <v>11</v>
      </c>
      <c r="K71" s="71" t="s">
        <v>73</v>
      </c>
    </row>
    <row r="72" spans="1:11" s="42" customFormat="1" ht="13.5" thickBot="1">
      <c r="A72" s="85"/>
      <c r="B72" s="86"/>
      <c r="C72" s="86"/>
      <c r="D72" s="86"/>
      <c r="E72" s="86"/>
      <c r="F72" s="103">
        <f>SUM(F71)</f>
        <v>153183.42000000001</v>
      </c>
      <c r="G72" s="103">
        <f>SUM(G71)</f>
        <v>153183.42000000001</v>
      </c>
      <c r="H72" s="44"/>
      <c r="I72" s="44"/>
      <c r="J72" s="44"/>
      <c r="K72" s="96"/>
    </row>
    <row r="73" spans="1:11" ht="13.5" thickBot="1">
      <c r="A73" s="54" t="s">
        <v>63</v>
      </c>
      <c r="B73" s="55" t="s">
        <v>61</v>
      </c>
      <c r="C73" s="55" t="s">
        <v>62</v>
      </c>
      <c r="D73" s="55">
        <v>358</v>
      </c>
      <c r="E73" s="55" t="s">
        <v>104</v>
      </c>
      <c r="F73" s="16">
        <v>22737.38</v>
      </c>
      <c r="G73" s="16">
        <v>22737.38</v>
      </c>
      <c r="H73" s="25" t="s">
        <v>11</v>
      </c>
      <c r="I73" s="25" t="s">
        <v>11</v>
      </c>
      <c r="J73" s="25" t="s">
        <v>11</v>
      </c>
      <c r="K73" s="97" t="s">
        <v>73</v>
      </c>
    </row>
    <row r="74" spans="1:11" s="42" customFormat="1" ht="13.5" thickBot="1">
      <c r="A74" s="94"/>
      <c r="B74" s="95"/>
      <c r="C74" s="95"/>
      <c r="D74" s="95"/>
      <c r="E74" s="95"/>
      <c r="F74" s="51">
        <f>SUM(F73)</f>
        <v>22737.38</v>
      </c>
      <c r="G74" s="51">
        <f>SUM(G73)</f>
        <v>22737.38</v>
      </c>
      <c r="H74" s="53"/>
      <c r="I74" s="53"/>
      <c r="J74" s="53"/>
      <c r="K74" s="98"/>
    </row>
    <row r="75" spans="1:11" ht="13.5" thickBot="1">
      <c r="A75" s="54" t="s">
        <v>66</v>
      </c>
      <c r="B75" s="55" t="s">
        <v>64</v>
      </c>
      <c r="C75" s="55" t="s">
        <v>65</v>
      </c>
      <c r="D75" s="55">
        <v>517</v>
      </c>
      <c r="E75" s="55" t="s">
        <v>104</v>
      </c>
      <c r="F75" s="16">
        <v>255223.08</v>
      </c>
      <c r="G75" s="16">
        <v>255223.08</v>
      </c>
      <c r="H75" s="25" t="s">
        <v>11</v>
      </c>
      <c r="I75" s="25" t="s">
        <v>11</v>
      </c>
      <c r="J75" s="25" t="s">
        <v>11</v>
      </c>
      <c r="K75" s="97" t="s">
        <v>85</v>
      </c>
    </row>
    <row r="76" spans="1:11" s="42" customFormat="1" ht="13.5" thickBot="1">
      <c r="A76" s="94"/>
      <c r="B76" s="95"/>
      <c r="C76" s="95"/>
      <c r="D76" s="95"/>
      <c r="E76" s="95"/>
      <c r="F76" s="51">
        <f>SUM(F75:F75)</f>
        <v>255223.08</v>
      </c>
      <c r="G76" s="51">
        <f>SUM(G75:G75)</f>
        <v>255223.08</v>
      </c>
      <c r="H76" s="53"/>
      <c r="I76" s="53"/>
      <c r="J76" s="53"/>
      <c r="K76" s="98"/>
    </row>
    <row r="77" spans="1:11" ht="13.5" thickBot="1">
      <c r="A77" s="39" t="s">
        <v>69</v>
      </c>
      <c r="B77" s="34" t="s">
        <v>67</v>
      </c>
      <c r="C77" s="34" t="s">
        <v>68</v>
      </c>
      <c r="D77" s="34">
        <v>107</v>
      </c>
      <c r="E77" s="34" t="s">
        <v>104</v>
      </c>
      <c r="F77" s="60">
        <v>14804.45</v>
      </c>
      <c r="G77" s="60">
        <v>14804.45</v>
      </c>
      <c r="H77" s="22" t="s">
        <v>11</v>
      </c>
      <c r="I77" s="22" t="s">
        <v>11</v>
      </c>
      <c r="J77" s="22" t="s">
        <v>11</v>
      </c>
      <c r="K77" s="71" t="s">
        <v>85</v>
      </c>
    </row>
    <row r="78" spans="1:11" s="42" customFormat="1" ht="13.5" thickBot="1">
      <c r="A78" s="85"/>
      <c r="B78" s="86"/>
      <c r="C78" s="86"/>
      <c r="D78" s="86"/>
      <c r="E78" s="86"/>
      <c r="F78" s="103">
        <f>SUM(F77)</f>
        <v>14804.45</v>
      </c>
      <c r="G78" s="103">
        <f>SUM(G77)</f>
        <v>14804.45</v>
      </c>
      <c r="H78" s="44"/>
      <c r="I78" s="44"/>
      <c r="J78" s="44"/>
      <c r="K78" s="96"/>
    </row>
    <row r="79" spans="1:11" ht="13.5" thickBot="1">
      <c r="A79" s="39" t="s">
        <v>72</v>
      </c>
      <c r="B79" s="34" t="s">
        <v>70</v>
      </c>
      <c r="C79" s="34" t="s">
        <v>71</v>
      </c>
      <c r="D79" s="34">
        <v>1767</v>
      </c>
      <c r="E79" s="109" t="s">
        <v>104</v>
      </c>
      <c r="F79" s="60">
        <v>72765.66</v>
      </c>
      <c r="G79" s="60">
        <v>72765.66</v>
      </c>
      <c r="H79" s="60"/>
      <c r="I79" s="60"/>
      <c r="J79" s="60"/>
      <c r="K79" s="108" t="s">
        <v>73</v>
      </c>
    </row>
    <row r="80" spans="1:11" s="42" customFormat="1" ht="13.5" thickBot="1">
      <c r="A80" s="85"/>
      <c r="B80" s="86"/>
      <c r="C80" s="86"/>
      <c r="D80" s="44"/>
      <c r="E80" s="61">
        <f>SUM(E79)</f>
        <v>0</v>
      </c>
      <c r="F80" s="61">
        <f t="shared" ref="F80:K80" si="1">SUM(F79)</f>
        <v>72765.66</v>
      </c>
      <c r="G80" s="61">
        <f t="shared" si="1"/>
        <v>72765.66</v>
      </c>
      <c r="H80" s="61">
        <f t="shared" si="1"/>
        <v>0</v>
      </c>
      <c r="I80" s="61">
        <f t="shared" si="1"/>
        <v>0</v>
      </c>
      <c r="J80" s="61">
        <f t="shared" si="1"/>
        <v>0</v>
      </c>
      <c r="K80" s="61">
        <f t="shared" si="1"/>
        <v>0</v>
      </c>
    </row>
    <row r="81" spans="1:11" ht="13.5" thickBot="1">
      <c r="A81" s="39" t="s">
        <v>82</v>
      </c>
      <c r="B81" s="34" t="s">
        <v>80</v>
      </c>
      <c r="C81" s="34" t="s">
        <v>81</v>
      </c>
      <c r="D81" s="34">
        <v>17</v>
      </c>
      <c r="E81" s="34" t="s">
        <v>104</v>
      </c>
      <c r="F81" s="60">
        <v>36521.1</v>
      </c>
      <c r="G81" s="60">
        <v>36521.1</v>
      </c>
      <c r="H81" s="22" t="s">
        <v>11</v>
      </c>
      <c r="I81" s="22" t="s">
        <v>11</v>
      </c>
      <c r="J81" s="22" t="s">
        <v>11</v>
      </c>
      <c r="K81" s="71" t="s">
        <v>75</v>
      </c>
    </row>
    <row r="82" spans="1:11" s="42" customFormat="1" ht="13.5" thickBot="1">
      <c r="A82" s="85"/>
      <c r="B82" s="86"/>
      <c r="C82" s="86"/>
      <c r="D82" s="86"/>
      <c r="E82" s="86"/>
      <c r="F82" s="103">
        <f>SUM(F81)</f>
        <v>36521.1</v>
      </c>
      <c r="G82" s="103">
        <f>SUM(G81)</f>
        <v>36521.1</v>
      </c>
      <c r="H82" s="44"/>
      <c r="I82" s="44"/>
      <c r="J82" s="44"/>
      <c r="K82" s="96"/>
    </row>
    <row r="83" spans="1:11" ht="13.5" thickBot="1">
      <c r="A83" s="39" t="s">
        <v>93</v>
      </c>
      <c r="B83" s="34" t="s">
        <v>94</v>
      </c>
      <c r="C83" s="34" t="s">
        <v>95</v>
      </c>
      <c r="D83" s="34">
        <v>12</v>
      </c>
      <c r="E83" s="34" t="s">
        <v>104</v>
      </c>
      <c r="F83" s="60">
        <v>400</v>
      </c>
      <c r="G83" s="60">
        <v>400</v>
      </c>
      <c r="H83" s="22" t="s">
        <v>11</v>
      </c>
      <c r="I83" s="22" t="s">
        <v>11</v>
      </c>
      <c r="J83" s="22" t="s">
        <v>11</v>
      </c>
      <c r="K83" s="71" t="s">
        <v>85</v>
      </c>
    </row>
    <row r="84" spans="1:11" s="42" customFormat="1" ht="13.5" thickBot="1">
      <c r="A84" s="85"/>
      <c r="B84" s="86"/>
      <c r="C84" s="86"/>
      <c r="D84" s="86"/>
      <c r="E84" s="86"/>
      <c r="F84" s="103">
        <f>SUM(F83)</f>
        <v>400</v>
      </c>
      <c r="G84" s="103">
        <f>SUM(G83)</f>
        <v>400</v>
      </c>
      <c r="H84" s="44"/>
      <c r="I84" s="44"/>
      <c r="J84" s="44"/>
      <c r="K84" s="96"/>
    </row>
    <row r="85" spans="1:11" ht="13.5" thickBot="1">
      <c r="A85" s="39" t="s">
        <v>92</v>
      </c>
      <c r="B85" s="34" t="s">
        <v>90</v>
      </c>
      <c r="C85" s="34" t="s">
        <v>91</v>
      </c>
      <c r="D85" s="34">
        <v>12</v>
      </c>
      <c r="E85" s="34" t="s">
        <v>104</v>
      </c>
      <c r="F85" s="60">
        <v>9603.93</v>
      </c>
      <c r="G85" s="60">
        <v>9603.93</v>
      </c>
      <c r="H85" s="22" t="s">
        <v>11</v>
      </c>
      <c r="I85" s="22" t="s">
        <v>11</v>
      </c>
      <c r="J85" s="22" t="s">
        <v>11</v>
      </c>
      <c r="K85" s="71" t="s">
        <v>85</v>
      </c>
    </row>
    <row r="86" spans="1:11" s="42" customFormat="1" ht="13.5" thickBot="1">
      <c r="A86" s="85"/>
      <c r="B86" s="86"/>
      <c r="C86" s="86"/>
      <c r="D86" s="86"/>
      <c r="E86" s="86"/>
      <c r="F86" s="103">
        <f>SUM(F85)</f>
        <v>9603.93</v>
      </c>
      <c r="G86" s="103">
        <f>SUM(G85)</f>
        <v>9603.93</v>
      </c>
      <c r="H86" s="44"/>
      <c r="I86" s="44"/>
      <c r="J86" s="44"/>
      <c r="K86" s="96"/>
    </row>
    <row r="87" spans="1:11" s="42" customFormat="1" ht="13.5" thickBot="1">
      <c r="A87" s="83" t="s">
        <v>11</v>
      </c>
      <c r="B87" s="84" t="s">
        <v>11</v>
      </c>
      <c r="C87" s="84" t="s">
        <v>11</v>
      </c>
      <c r="D87" s="84" t="s">
        <v>11</v>
      </c>
      <c r="E87" s="84" t="s">
        <v>11</v>
      </c>
      <c r="F87" s="64">
        <f>F24+F28+F31+F36+F40+F44+F48+F51+F54+F59+F66+F70+F72+F74+F76+F78+F82+F84+F86+F62+F80</f>
        <v>21627566.32</v>
      </c>
      <c r="G87" s="64">
        <f>G24+G28+G31+G36+G40+G44+G48+G51+G54+G59+G16+G496+G70+G72+G74+G76+G78+G82+G84+G86+G62+G66+G80</f>
        <v>21627566.32</v>
      </c>
      <c r="H87" s="72" t="s">
        <v>11</v>
      </c>
      <c r="I87" s="72" t="s">
        <v>11</v>
      </c>
      <c r="J87" s="72"/>
      <c r="K87" s="96"/>
    </row>
    <row r="92" spans="1:11" ht="27.75" customHeight="1">
      <c r="A92" s="497" t="s">
        <v>106</v>
      </c>
      <c r="B92" s="498"/>
      <c r="C92" s="498"/>
      <c r="D92" s="498"/>
      <c r="E92" s="498"/>
      <c r="F92" s="498"/>
      <c r="G92" s="498"/>
      <c r="H92" s="498"/>
      <c r="I92" s="498"/>
      <c r="J92" s="498"/>
      <c r="K92" s="65"/>
    </row>
    <row r="93" spans="1:11">
      <c r="K93" s="30"/>
    </row>
    <row r="94" spans="1:11" ht="13.5" thickBot="1">
      <c r="K94" s="30"/>
    </row>
    <row r="95" spans="1:11" s="26" customFormat="1" ht="57" thickBot="1">
      <c r="A95" s="27" t="s">
        <v>0</v>
      </c>
      <c r="B95" s="28" t="s">
        <v>2</v>
      </c>
      <c r="C95" s="28" t="s">
        <v>1</v>
      </c>
      <c r="D95" s="28" t="s">
        <v>3</v>
      </c>
      <c r="E95" s="28" t="s">
        <v>4</v>
      </c>
      <c r="F95" s="28" t="s">
        <v>5</v>
      </c>
      <c r="G95" s="28" t="s">
        <v>6</v>
      </c>
      <c r="H95" s="28" t="s">
        <v>77</v>
      </c>
      <c r="I95" s="28" t="s">
        <v>78</v>
      </c>
      <c r="J95" s="28" t="s">
        <v>79</v>
      </c>
      <c r="K95" s="29" t="s">
        <v>74</v>
      </c>
    </row>
    <row r="96" spans="1:11">
      <c r="A96" s="36" t="s">
        <v>14</v>
      </c>
      <c r="B96" s="31" t="s">
        <v>12</v>
      </c>
      <c r="C96" s="31" t="s">
        <v>13</v>
      </c>
      <c r="D96" s="31">
        <v>1385</v>
      </c>
      <c r="E96" s="31" t="s">
        <v>105</v>
      </c>
      <c r="F96" s="58">
        <v>3783591.39</v>
      </c>
      <c r="G96" s="58">
        <v>3783591.39</v>
      </c>
      <c r="H96" s="21" t="s">
        <v>11</v>
      </c>
      <c r="I96" s="21" t="s">
        <v>11</v>
      </c>
      <c r="J96" s="21" t="s">
        <v>11</v>
      </c>
      <c r="K96" s="68" t="s">
        <v>7</v>
      </c>
    </row>
    <row r="97" spans="1:11">
      <c r="A97" s="37" t="s">
        <v>14</v>
      </c>
      <c r="B97" s="32" t="s">
        <v>12</v>
      </c>
      <c r="C97" s="32" t="s">
        <v>13</v>
      </c>
      <c r="D97" s="32">
        <v>1386</v>
      </c>
      <c r="E97" s="32" t="s">
        <v>105</v>
      </c>
      <c r="F97" s="1">
        <v>196496.99</v>
      </c>
      <c r="G97" s="1">
        <v>196496.99</v>
      </c>
      <c r="H97" s="19" t="s">
        <v>11</v>
      </c>
      <c r="I97" s="19" t="s">
        <v>11</v>
      </c>
      <c r="J97" s="19" t="s">
        <v>11</v>
      </c>
      <c r="K97" s="69" t="s">
        <v>73</v>
      </c>
    </row>
    <row r="98" spans="1:11" ht="13.5" thickBot="1">
      <c r="A98" s="38" t="s">
        <v>14</v>
      </c>
      <c r="B98" s="33" t="s">
        <v>12</v>
      </c>
      <c r="C98" s="33" t="s">
        <v>13</v>
      </c>
      <c r="D98" s="33"/>
      <c r="E98" s="33"/>
      <c r="F98" s="10"/>
      <c r="G98" s="10"/>
      <c r="H98" s="20" t="s">
        <v>11</v>
      </c>
      <c r="I98" s="20" t="s">
        <v>11</v>
      </c>
      <c r="J98" s="20" t="s">
        <v>11</v>
      </c>
      <c r="K98" s="70" t="s">
        <v>85</v>
      </c>
    </row>
    <row r="99" spans="1:11" s="42" customFormat="1" ht="13.5" thickBot="1">
      <c r="A99" s="85"/>
      <c r="B99" s="86"/>
      <c r="C99" s="86"/>
      <c r="D99" s="86"/>
      <c r="E99" s="86"/>
      <c r="F99" s="103">
        <f>SUM(F96:F98)</f>
        <v>3980088.38</v>
      </c>
      <c r="G99" s="103">
        <f>SUM(G96:G98)</f>
        <v>3980088.38</v>
      </c>
      <c r="H99" s="44"/>
      <c r="I99" s="44"/>
      <c r="J99" s="44"/>
      <c r="K99" s="96"/>
    </row>
    <row r="106" spans="1:11" ht="30.75" customHeight="1">
      <c r="A106" s="497" t="s">
        <v>103</v>
      </c>
      <c r="B106" s="498"/>
      <c r="C106" s="498"/>
      <c r="D106" s="498"/>
      <c r="E106" s="498"/>
      <c r="F106" s="498"/>
      <c r="G106" s="498"/>
      <c r="H106" s="498"/>
      <c r="I106" s="498"/>
      <c r="J106" s="498"/>
      <c r="K106" s="65"/>
    </row>
    <row r="107" spans="1:11">
      <c r="K107" s="30"/>
    </row>
    <row r="108" spans="1:11" ht="13.5" thickBot="1">
      <c r="K108" s="30"/>
    </row>
    <row r="109" spans="1:11" s="26" customFormat="1" ht="57" thickBot="1">
      <c r="A109" s="27" t="s">
        <v>0</v>
      </c>
      <c r="B109" s="28" t="s">
        <v>2</v>
      </c>
      <c r="C109" s="28" t="s">
        <v>1</v>
      </c>
      <c r="D109" s="28" t="s">
        <v>3</v>
      </c>
      <c r="E109" s="28" t="s">
        <v>4</v>
      </c>
      <c r="F109" s="28" t="s">
        <v>5</v>
      </c>
      <c r="G109" s="28" t="s">
        <v>6</v>
      </c>
      <c r="H109" s="28" t="s">
        <v>77</v>
      </c>
      <c r="I109" s="28" t="s">
        <v>78</v>
      </c>
      <c r="J109" s="28" t="s">
        <v>79</v>
      </c>
      <c r="K109" s="29" t="s">
        <v>74</v>
      </c>
    </row>
    <row r="110" spans="1:11">
      <c r="A110" s="36" t="s">
        <v>20</v>
      </c>
      <c r="B110" s="31" t="s">
        <v>18</v>
      </c>
      <c r="C110" s="31" t="s">
        <v>19</v>
      </c>
      <c r="D110" s="31"/>
      <c r="E110" s="31"/>
      <c r="F110" s="58"/>
      <c r="G110" s="58"/>
      <c r="H110" s="21" t="s">
        <v>11</v>
      </c>
      <c r="I110" s="21" t="s">
        <v>11</v>
      </c>
      <c r="J110" s="21" t="s">
        <v>11</v>
      </c>
      <c r="K110" s="68" t="s">
        <v>7</v>
      </c>
    </row>
    <row r="111" spans="1:11">
      <c r="A111" s="37" t="s">
        <v>20</v>
      </c>
      <c r="B111" s="32" t="s">
        <v>18</v>
      </c>
      <c r="C111" s="32" t="s">
        <v>19</v>
      </c>
      <c r="D111" s="32"/>
      <c r="E111" s="32"/>
      <c r="F111" s="1"/>
      <c r="G111" s="1"/>
      <c r="H111" s="19" t="s">
        <v>11</v>
      </c>
      <c r="I111" s="19" t="s">
        <v>11</v>
      </c>
      <c r="J111" s="19" t="s">
        <v>11</v>
      </c>
      <c r="K111" s="69" t="s">
        <v>73</v>
      </c>
    </row>
    <row r="112" spans="1:11" ht="13.5" thickBot="1">
      <c r="A112" s="38" t="s">
        <v>20</v>
      </c>
      <c r="B112" s="33" t="s">
        <v>18</v>
      </c>
      <c r="C112" s="33" t="s">
        <v>19</v>
      </c>
      <c r="D112" s="33">
        <v>338</v>
      </c>
      <c r="E112" s="33" t="s">
        <v>104</v>
      </c>
      <c r="F112" s="10">
        <f>91857.98</f>
        <v>91857.98</v>
      </c>
      <c r="G112" s="10">
        <v>91857.98</v>
      </c>
      <c r="H112" s="20" t="s">
        <v>11</v>
      </c>
      <c r="I112" s="20" t="s">
        <v>11</v>
      </c>
      <c r="J112" s="20" t="s">
        <v>11</v>
      </c>
      <c r="K112" s="70" t="s">
        <v>85</v>
      </c>
    </row>
    <row r="113" spans="1:11" s="42" customFormat="1" ht="13.5" thickBot="1">
      <c r="A113" s="85"/>
      <c r="B113" s="86"/>
      <c r="C113" s="86"/>
      <c r="D113" s="86"/>
      <c r="E113" s="86"/>
      <c r="F113" s="103">
        <f>SUM(F110:F112)</f>
        <v>91857.98</v>
      </c>
      <c r="G113" s="103">
        <f>SUM(G110:G112)</f>
        <v>91857.98</v>
      </c>
      <c r="H113" s="44"/>
      <c r="I113" s="44"/>
      <c r="J113" s="44"/>
      <c r="K113" s="96"/>
    </row>
    <row r="119" spans="1:11" ht="27.75" customHeight="1">
      <c r="A119" s="497" t="s">
        <v>128</v>
      </c>
      <c r="B119" s="498"/>
      <c r="C119" s="498"/>
      <c r="D119" s="498"/>
      <c r="E119" s="498"/>
      <c r="F119" s="498"/>
      <c r="G119" s="498"/>
      <c r="H119" s="498"/>
      <c r="I119" s="498"/>
      <c r="J119" s="498"/>
      <c r="K119" s="65"/>
    </row>
    <row r="120" spans="1:11">
      <c r="K120" s="30"/>
    </row>
    <row r="121" spans="1:11" ht="13.5" thickBot="1">
      <c r="K121" s="30"/>
    </row>
    <row r="122" spans="1:11" s="26" customFormat="1" ht="57" thickBot="1">
      <c r="A122" s="111" t="s">
        <v>0</v>
      </c>
      <c r="B122" s="112" t="s">
        <v>2</v>
      </c>
      <c r="C122" s="112" t="s">
        <v>1</v>
      </c>
      <c r="D122" s="112" t="s">
        <v>3</v>
      </c>
      <c r="E122" s="112" t="s">
        <v>4</v>
      </c>
      <c r="F122" s="112" t="s">
        <v>5</v>
      </c>
      <c r="G122" s="112" t="s">
        <v>6</v>
      </c>
      <c r="H122" s="112" t="s">
        <v>77</v>
      </c>
      <c r="I122" s="112" t="s">
        <v>78</v>
      </c>
      <c r="J122" s="112" t="s">
        <v>79</v>
      </c>
      <c r="K122" s="113" t="s">
        <v>74</v>
      </c>
    </row>
    <row r="123" spans="1:11">
      <c r="A123" s="40" t="s">
        <v>8</v>
      </c>
      <c r="B123" s="35" t="s">
        <v>10</v>
      </c>
      <c r="C123" s="35" t="s">
        <v>9</v>
      </c>
      <c r="D123" s="35"/>
      <c r="E123" s="35"/>
      <c r="F123" s="11"/>
      <c r="G123" s="11"/>
      <c r="H123" s="18" t="s">
        <v>11</v>
      </c>
      <c r="I123" s="18" t="s">
        <v>11</v>
      </c>
      <c r="J123" s="18" t="s">
        <v>11</v>
      </c>
      <c r="K123" s="73" t="s">
        <v>7</v>
      </c>
    </row>
    <row r="124" spans="1:11">
      <c r="A124" s="37" t="s">
        <v>8</v>
      </c>
      <c r="B124" s="32" t="s">
        <v>10</v>
      </c>
      <c r="C124" s="32" t="s">
        <v>9</v>
      </c>
      <c r="D124" s="110"/>
      <c r="E124" s="32"/>
      <c r="F124" s="1"/>
      <c r="G124" s="1"/>
      <c r="H124" s="19" t="s">
        <v>11</v>
      </c>
      <c r="I124" s="19" t="s">
        <v>11</v>
      </c>
      <c r="J124" s="19" t="s">
        <v>11</v>
      </c>
      <c r="K124" s="69" t="s">
        <v>73</v>
      </c>
    </row>
    <row r="125" spans="1:11" ht="13.5" thickBot="1">
      <c r="A125" s="38" t="s">
        <v>8</v>
      </c>
      <c r="B125" s="33" t="s">
        <v>10</v>
      </c>
      <c r="C125" s="33" t="s">
        <v>9</v>
      </c>
      <c r="D125" s="33"/>
      <c r="E125" s="33"/>
      <c r="F125" s="10"/>
      <c r="G125" s="10"/>
      <c r="H125" s="20" t="s">
        <v>11</v>
      </c>
      <c r="I125" s="20" t="s">
        <v>11</v>
      </c>
      <c r="J125" s="20" t="s">
        <v>11</v>
      </c>
      <c r="K125" s="70" t="s">
        <v>85</v>
      </c>
    </row>
    <row r="126" spans="1:11" s="42" customFormat="1" ht="13.5" thickBot="1">
      <c r="A126" s="85"/>
      <c r="B126" s="86"/>
      <c r="C126" s="86"/>
      <c r="D126" s="86"/>
      <c r="E126" s="86"/>
      <c r="F126" s="103">
        <f>SUM(F123:F125)</f>
        <v>0</v>
      </c>
      <c r="G126" s="103">
        <f>SUM(G123:G125)</f>
        <v>0</v>
      </c>
      <c r="H126" s="44"/>
      <c r="I126" s="44"/>
      <c r="J126" s="44"/>
      <c r="K126" s="96"/>
    </row>
    <row r="127" spans="1:11">
      <c r="A127" s="36" t="s">
        <v>14</v>
      </c>
      <c r="B127" s="31" t="s">
        <v>12</v>
      </c>
      <c r="C127" s="31" t="s">
        <v>13</v>
      </c>
      <c r="D127" s="31"/>
      <c r="E127" s="31"/>
      <c r="F127" s="58"/>
      <c r="G127" s="58"/>
      <c r="H127" s="21" t="s">
        <v>11</v>
      </c>
      <c r="I127" s="21" t="s">
        <v>11</v>
      </c>
      <c r="J127" s="21" t="s">
        <v>11</v>
      </c>
      <c r="K127" s="68" t="s">
        <v>7</v>
      </c>
    </row>
    <row r="128" spans="1:11">
      <c r="A128" s="37" t="s">
        <v>14</v>
      </c>
      <c r="B128" s="32" t="s">
        <v>12</v>
      </c>
      <c r="C128" s="32" t="s">
        <v>13</v>
      </c>
      <c r="D128" s="32"/>
      <c r="E128" s="32"/>
      <c r="F128" s="1"/>
      <c r="G128" s="1"/>
      <c r="H128" s="19" t="s">
        <v>11</v>
      </c>
      <c r="I128" s="19" t="s">
        <v>11</v>
      </c>
      <c r="J128" s="19" t="s">
        <v>11</v>
      </c>
      <c r="K128" s="69" t="s">
        <v>73</v>
      </c>
    </row>
    <row r="129" spans="1:11" ht="13.5" thickBot="1">
      <c r="A129" s="38" t="s">
        <v>14</v>
      </c>
      <c r="B129" s="33" t="s">
        <v>12</v>
      </c>
      <c r="C129" s="33" t="s">
        <v>13</v>
      </c>
      <c r="D129" s="33"/>
      <c r="E129" s="33"/>
      <c r="F129" s="10"/>
      <c r="G129" s="10"/>
      <c r="H129" s="20" t="s">
        <v>11</v>
      </c>
      <c r="I129" s="20" t="s">
        <v>11</v>
      </c>
      <c r="J129" s="20" t="s">
        <v>11</v>
      </c>
      <c r="K129" s="70" t="s">
        <v>85</v>
      </c>
    </row>
    <row r="130" spans="1:11" s="42" customFormat="1" ht="13.5" thickBot="1">
      <c r="A130" s="85"/>
      <c r="B130" s="86"/>
      <c r="C130" s="86"/>
      <c r="D130" s="86"/>
      <c r="E130" s="86"/>
      <c r="F130" s="103">
        <f>SUM(F127:F129)</f>
        <v>0</v>
      </c>
      <c r="G130" s="103">
        <f>SUM(G127:G129)</f>
        <v>0</v>
      </c>
      <c r="H130" s="44"/>
      <c r="I130" s="44"/>
      <c r="J130" s="44"/>
      <c r="K130" s="96"/>
    </row>
    <row r="131" spans="1:11">
      <c r="A131" s="36" t="s">
        <v>17</v>
      </c>
      <c r="B131" s="31" t="s">
        <v>15</v>
      </c>
      <c r="C131" s="31" t="s">
        <v>16</v>
      </c>
      <c r="D131" s="31" t="s">
        <v>107</v>
      </c>
      <c r="E131" s="31" t="s">
        <v>104</v>
      </c>
      <c r="F131" s="58">
        <v>820928.09</v>
      </c>
      <c r="G131" s="58">
        <v>820928.09</v>
      </c>
      <c r="H131" s="21" t="s">
        <v>11</v>
      </c>
      <c r="I131" s="21" t="s">
        <v>11</v>
      </c>
      <c r="J131" s="21" t="s">
        <v>11</v>
      </c>
      <c r="K131" s="68" t="s">
        <v>7</v>
      </c>
    </row>
    <row r="132" spans="1:11">
      <c r="A132" s="37"/>
      <c r="B132" s="32"/>
      <c r="C132" s="32" t="s">
        <v>16</v>
      </c>
      <c r="D132" s="110">
        <v>520</v>
      </c>
      <c r="E132" s="32" t="s">
        <v>104</v>
      </c>
      <c r="F132" s="1">
        <v>4811.76</v>
      </c>
      <c r="G132" s="1">
        <v>4811.76</v>
      </c>
      <c r="H132" s="19"/>
      <c r="I132" s="19"/>
      <c r="J132" s="19"/>
      <c r="K132" s="69" t="s">
        <v>73</v>
      </c>
    </row>
    <row r="133" spans="1:11" ht="13.5" thickBot="1">
      <c r="A133" s="38" t="s">
        <v>17</v>
      </c>
      <c r="B133" s="33" t="s">
        <v>15</v>
      </c>
      <c r="C133" s="33"/>
      <c r="D133" s="52"/>
      <c r="E133" s="33"/>
      <c r="F133" s="10"/>
      <c r="G133" s="10"/>
      <c r="H133" s="20" t="s">
        <v>11</v>
      </c>
      <c r="I133" s="20" t="s">
        <v>11</v>
      </c>
      <c r="J133" s="20" t="s">
        <v>11</v>
      </c>
      <c r="K133" s="70" t="s">
        <v>85</v>
      </c>
    </row>
    <row r="134" spans="1:11" s="42" customFormat="1" ht="13.5" thickBot="1">
      <c r="A134" s="94"/>
      <c r="B134" s="95"/>
      <c r="C134" s="95"/>
      <c r="D134" s="95"/>
      <c r="E134" s="95"/>
      <c r="F134" s="51">
        <f>SUM(F131:F133)</f>
        <v>825739.85</v>
      </c>
      <c r="G134" s="51">
        <f>SUM(G131:G133)</f>
        <v>825739.85</v>
      </c>
      <c r="H134" s="53"/>
      <c r="I134" s="53"/>
      <c r="J134" s="53"/>
      <c r="K134" s="98"/>
    </row>
    <row r="135" spans="1:11">
      <c r="A135" s="36" t="s">
        <v>33</v>
      </c>
      <c r="B135" s="31" t="s">
        <v>31</v>
      </c>
      <c r="C135" s="31" t="s">
        <v>32</v>
      </c>
      <c r="D135" s="31" t="s">
        <v>108</v>
      </c>
      <c r="E135" s="31" t="s">
        <v>104</v>
      </c>
      <c r="F135" s="58">
        <v>253328.77</v>
      </c>
      <c r="G135" s="58">
        <v>253328.77</v>
      </c>
      <c r="H135" s="21" t="s">
        <v>11</v>
      </c>
      <c r="I135" s="21" t="s">
        <v>11</v>
      </c>
      <c r="J135" s="21" t="s">
        <v>11</v>
      </c>
      <c r="K135" s="68" t="s">
        <v>7</v>
      </c>
    </row>
    <row r="136" spans="1:11">
      <c r="A136" s="37" t="s">
        <v>33</v>
      </c>
      <c r="B136" s="32" t="s">
        <v>31</v>
      </c>
      <c r="C136" s="32" t="s">
        <v>32</v>
      </c>
      <c r="D136" s="32" t="s">
        <v>109</v>
      </c>
      <c r="E136" s="32" t="s">
        <v>104</v>
      </c>
      <c r="F136" s="1">
        <v>53206.9</v>
      </c>
      <c r="G136" s="1">
        <v>53206.9</v>
      </c>
      <c r="H136" s="19" t="s">
        <v>11</v>
      </c>
      <c r="I136" s="19" t="s">
        <v>11</v>
      </c>
      <c r="J136" s="19" t="s">
        <v>11</v>
      </c>
      <c r="K136" s="69" t="s">
        <v>73</v>
      </c>
    </row>
    <row r="137" spans="1:11">
      <c r="A137" s="37" t="s">
        <v>33</v>
      </c>
      <c r="B137" s="32" t="s">
        <v>31</v>
      </c>
      <c r="C137" s="32" t="s">
        <v>32</v>
      </c>
      <c r="D137" s="32"/>
      <c r="E137" s="32"/>
      <c r="F137" s="1"/>
      <c r="G137" s="1"/>
      <c r="H137" s="19" t="s">
        <v>11</v>
      </c>
      <c r="I137" s="19" t="s">
        <v>11</v>
      </c>
      <c r="J137" s="19" t="s">
        <v>11</v>
      </c>
      <c r="K137" s="69" t="s">
        <v>85</v>
      </c>
    </row>
    <row r="138" spans="1:11" ht="13.5" thickBot="1">
      <c r="A138" s="38" t="s">
        <v>33</v>
      </c>
      <c r="B138" s="33" t="s">
        <v>31</v>
      </c>
      <c r="C138" s="33" t="s">
        <v>32</v>
      </c>
      <c r="D138" s="33" t="s">
        <v>110</v>
      </c>
      <c r="E138" s="33" t="s">
        <v>104</v>
      </c>
      <c r="F138" s="10">
        <v>16729.02</v>
      </c>
      <c r="G138" s="10">
        <v>16729.02</v>
      </c>
      <c r="H138" s="20" t="s">
        <v>11</v>
      </c>
      <c r="I138" s="20" t="s">
        <v>11</v>
      </c>
      <c r="J138" s="20" t="s">
        <v>11</v>
      </c>
      <c r="K138" s="70" t="s">
        <v>75</v>
      </c>
    </row>
    <row r="139" spans="1:11" s="42" customFormat="1" ht="13.5" thickBot="1">
      <c r="A139" s="85"/>
      <c r="B139" s="86"/>
      <c r="C139" s="86"/>
      <c r="D139" s="86"/>
      <c r="E139" s="86"/>
      <c r="F139" s="103">
        <f>SUM(F135:F138)</f>
        <v>323264.69</v>
      </c>
      <c r="G139" s="103">
        <f>SUM(G135:G138)</f>
        <v>323264.69</v>
      </c>
      <c r="H139" s="44"/>
      <c r="I139" s="44"/>
      <c r="J139" s="44"/>
      <c r="K139" s="96"/>
    </row>
    <row r="140" spans="1:11">
      <c r="A140" s="36" t="s">
        <v>36</v>
      </c>
      <c r="B140" s="31" t="s">
        <v>34</v>
      </c>
      <c r="C140" s="31" t="s">
        <v>35</v>
      </c>
      <c r="D140" s="31" t="s">
        <v>111</v>
      </c>
      <c r="E140" s="31" t="s">
        <v>104</v>
      </c>
      <c r="F140" s="58">
        <v>571380.6</v>
      </c>
      <c r="G140" s="58">
        <v>571380.6</v>
      </c>
      <c r="H140" s="21" t="s">
        <v>11</v>
      </c>
      <c r="I140" s="21" t="s">
        <v>11</v>
      </c>
      <c r="J140" s="21" t="s">
        <v>11</v>
      </c>
      <c r="K140" s="68" t="s">
        <v>7</v>
      </c>
    </row>
    <row r="141" spans="1:11">
      <c r="A141" s="37" t="s">
        <v>36</v>
      </c>
      <c r="B141" s="32" t="s">
        <v>34</v>
      </c>
      <c r="C141" s="32" t="s">
        <v>35</v>
      </c>
      <c r="D141" s="32" t="s">
        <v>112</v>
      </c>
      <c r="E141" s="32" t="s">
        <v>104</v>
      </c>
      <c r="F141" s="1">
        <v>3678.62</v>
      </c>
      <c r="G141" s="1">
        <v>3678.62</v>
      </c>
      <c r="H141" s="19" t="s">
        <v>11</v>
      </c>
      <c r="I141" s="19" t="s">
        <v>11</v>
      </c>
      <c r="J141" s="19" t="s">
        <v>11</v>
      </c>
      <c r="K141" s="69" t="s">
        <v>73</v>
      </c>
    </row>
    <row r="142" spans="1:11" ht="13.5" thickBot="1">
      <c r="A142" s="38" t="s">
        <v>36</v>
      </c>
      <c r="B142" s="33" t="s">
        <v>34</v>
      </c>
      <c r="C142" s="33" t="s">
        <v>35</v>
      </c>
      <c r="D142" s="33"/>
      <c r="E142" s="33"/>
      <c r="F142" s="10"/>
      <c r="G142" s="10"/>
      <c r="H142" s="20" t="s">
        <v>11</v>
      </c>
      <c r="I142" s="20" t="s">
        <v>11</v>
      </c>
      <c r="J142" s="20" t="s">
        <v>11</v>
      </c>
      <c r="K142" s="70" t="s">
        <v>98</v>
      </c>
    </row>
    <row r="143" spans="1:11" s="42" customFormat="1" ht="13.5" thickBot="1">
      <c r="A143" s="85"/>
      <c r="B143" s="86"/>
      <c r="C143" s="86"/>
      <c r="D143" s="86"/>
      <c r="E143" s="86"/>
      <c r="F143" s="103">
        <f>SUM(F140:F142)</f>
        <v>575059.22</v>
      </c>
      <c r="G143" s="103">
        <f>SUM(G140:G142)</f>
        <v>575059.22</v>
      </c>
      <c r="H143" s="44"/>
      <c r="I143" s="44"/>
      <c r="J143" s="44"/>
      <c r="K143" s="96"/>
    </row>
    <row r="144" spans="1:11">
      <c r="A144" s="36" t="s">
        <v>39</v>
      </c>
      <c r="B144" s="31" t="s">
        <v>37</v>
      </c>
      <c r="C144" s="31" t="s">
        <v>38</v>
      </c>
      <c r="D144" s="31" t="s">
        <v>113</v>
      </c>
      <c r="E144" s="31" t="s">
        <v>114</v>
      </c>
      <c r="F144" s="58">
        <v>2177.73</v>
      </c>
      <c r="G144" s="58">
        <v>2177.73</v>
      </c>
      <c r="H144" s="21" t="s">
        <v>11</v>
      </c>
      <c r="I144" s="21" t="s">
        <v>11</v>
      </c>
      <c r="J144" s="21" t="s">
        <v>11</v>
      </c>
      <c r="K144" s="68" t="s">
        <v>7</v>
      </c>
    </row>
    <row r="145" spans="1:11">
      <c r="A145" s="37" t="s">
        <v>39</v>
      </c>
      <c r="B145" s="32" t="s">
        <v>37</v>
      </c>
      <c r="C145" s="32" t="s">
        <v>38</v>
      </c>
      <c r="D145" s="32"/>
      <c r="E145" s="32"/>
      <c r="F145" s="1"/>
      <c r="G145" s="1"/>
      <c r="H145" s="19" t="s">
        <v>11</v>
      </c>
      <c r="I145" s="19" t="s">
        <v>11</v>
      </c>
      <c r="J145" s="19" t="s">
        <v>11</v>
      </c>
      <c r="K145" s="69" t="s">
        <v>73</v>
      </c>
    </row>
    <row r="146" spans="1:11" ht="13.5" thickBot="1">
      <c r="A146" s="38" t="s">
        <v>39</v>
      </c>
      <c r="B146" s="33" t="s">
        <v>37</v>
      </c>
      <c r="C146" s="33" t="s">
        <v>38</v>
      </c>
      <c r="D146" s="33"/>
      <c r="E146" s="33"/>
      <c r="F146" s="10"/>
      <c r="G146" s="10"/>
      <c r="H146" s="20" t="s">
        <v>11</v>
      </c>
      <c r="I146" s="20" t="s">
        <v>11</v>
      </c>
      <c r="J146" s="20" t="s">
        <v>11</v>
      </c>
      <c r="K146" s="70" t="s">
        <v>85</v>
      </c>
    </row>
    <row r="147" spans="1:11" s="42" customFormat="1" ht="13.5" thickBot="1">
      <c r="A147" s="85"/>
      <c r="B147" s="86"/>
      <c r="C147" s="86"/>
      <c r="D147" s="86"/>
      <c r="E147" s="86"/>
      <c r="F147" s="103">
        <f>SUM(F144:F146)</f>
        <v>2177.73</v>
      </c>
      <c r="G147" s="103">
        <f>SUM(G144:G146)</f>
        <v>2177.73</v>
      </c>
      <c r="H147" s="44"/>
      <c r="I147" s="44"/>
      <c r="J147" s="44"/>
      <c r="K147" s="96"/>
    </row>
    <row r="148" spans="1:11">
      <c r="A148" s="36" t="s">
        <v>42</v>
      </c>
      <c r="B148" s="31" t="s">
        <v>40</v>
      </c>
      <c r="C148" s="31" t="s">
        <v>41</v>
      </c>
      <c r="D148" s="31" t="s">
        <v>115</v>
      </c>
      <c r="E148" s="31" t="s">
        <v>104</v>
      </c>
      <c r="F148" s="58">
        <v>29300.73</v>
      </c>
      <c r="G148" s="58">
        <v>29300.73</v>
      </c>
      <c r="H148" s="21" t="s">
        <v>11</v>
      </c>
      <c r="I148" s="21" t="s">
        <v>11</v>
      </c>
      <c r="J148" s="21" t="s">
        <v>11</v>
      </c>
      <c r="K148" s="68" t="s">
        <v>7</v>
      </c>
    </row>
    <row r="149" spans="1:11">
      <c r="A149" s="37" t="s">
        <v>42</v>
      </c>
      <c r="B149" s="32" t="s">
        <v>40</v>
      </c>
      <c r="C149" s="32" t="s">
        <v>41</v>
      </c>
      <c r="D149" s="32" t="s">
        <v>116</v>
      </c>
      <c r="E149" s="32" t="s">
        <v>104</v>
      </c>
      <c r="F149" s="1">
        <v>34363.660000000003</v>
      </c>
      <c r="G149" s="1">
        <v>34363.660000000003</v>
      </c>
      <c r="H149" s="19" t="s">
        <v>11</v>
      </c>
      <c r="I149" s="19" t="s">
        <v>11</v>
      </c>
      <c r="J149" s="19" t="s">
        <v>11</v>
      </c>
      <c r="K149" s="69" t="s">
        <v>73</v>
      </c>
    </row>
    <row r="150" spans="1:11" ht="13.5" thickBot="1">
      <c r="A150" s="38" t="s">
        <v>42</v>
      </c>
      <c r="B150" s="33" t="s">
        <v>40</v>
      </c>
      <c r="C150" s="33" t="s">
        <v>41</v>
      </c>
      <c r="D150" s="33"/>
      <c r="E150" s="33"/>
      <c r="F150" s="10"/>
      <c r="G150" s="10"/>
      <c r="H150" s="20" t="s">
        <v>11</v>
      </c>
      <c r="I150" s="20" t="s">
        <v>11</v>
      </c>
      <c r="J150" s="20" t="s">
        <v>11</v>
      </c>
      <c r="K150" s="70" t="s">
        <v>85</v>
      </c>
    </row>
    <row r="151" spans="1:11" s="42" customFormat="1" ht="13.5" thickBot="1">
      <c r="A151" s="85"/>
      <c r="B151" s="86"/>
      <c r="C151" s="86"/>
      <c r="D151" s="86"/>
      <c r="E151" s="86"/>
      <c r="F151" s="103">
        <f>SUM(F148:F150)</f>
        <v>63664.39</v>
      </c>
      <c r="G151" s="103">
        <f>SUM(G148:G150)</f>
        <v>63664.39</v>
      </c>
      <c r="H151" s="44"/>
      <c r="I151" s="44"/>
      <c r="J151" s="44"/>
      <c r="K151" s="96"/>
    </row>
    <row r="152" spans="1:11">
      <c r="A152" s="36" t="s">
        <v>45</v>
      </c>
      <c r="B152" s="31" t="s">
        <v>43</v>
      </c>
      <c r="C152" s="31" t="s">
        <v>44</v>
      </c>
      <c r="D152" s="31" t="s">
        <v>117</v>
      </c>
      <c r="E152" s="31" t="s">
        <v>104</v>
      </c>
      <c r="F152" s="58">
        <v>68.290000000000006</v>
      </c>
      <c r="G152" s="58">
        <v>68.290000000000006</v>
      </c>
      <c r="H152" s="21" t="s">
        <v>11</v>
      </c>
      <c r="I152" s="21" t="s">
        <v>11</v>
      </c>
      <c r="J152" s="21" t="s">
        <v>11</v>
      </c>
      <c r="K152" s="68" t="s">
        <v>7</v>
      </c>
    </row>
    <row r="153" spans="1:11" ht="13.5" thickBot="1">
      <c r="A153" s="38" t="s">
        <v>45</v>
      </c>
      <c r="B153" s="33" t="s">
        <v>43</v>
      </c>
      <c r="C153" s="33" t="s">
        <v>44</v>
      </c>
      <c r="D153" s="33"/>
      <c r="E153" s="33"/>
      <c r="F153" s="10"/>
      <c r="G153" s="10"/>
      <c r="H153" s="20" t="s">
        <v>11</v>
      </c>
      <c r="I153" s="20" t="s">
        <v>11</v>
      </c>
      <c r="J153" s="20" t="s">
        <v>11</v>
      </c>
      <c r="K153" s="70" t="s">
        <v>85</v>
      </c>
    </row>
    <row r="154" spans="1:11" s="42" customFormat="1" ht="13.5" thickBot="1">
      <c r="A154" s="85"/>
      <c r="B154" s="86"/>
      <c r="C154" s="86"/>
      <c r="D154" s="86"/>
      <c r="E154" s="86"/>
      <c r="F154" s="103">
        <f>SUM(F152:F153)</f>
        <v>68.290000000000006</v>
      </c>
      <c r="G154" s="103">
        <f>SUM(G152:G153)</f>
        <v>68.290000000000006</v>
      </c>
      <c r="H154" s="44"/>
      <c r="I154" s="44"/>
      <c r="J154" s="44"/>
      <c r="K154" s="96"/>
    </row>
    <row r="155" spans="1:11">
      <c r="A155" s="36" t="s">
        <v>48</v>
      </c>
      <c r="B155" s="31" t="s">
        <v>46</v>
      </c>
      <c r="C155" s="31" t="s">
        <v>47</v>
      </c>
      <c r="D155" s="31" t="s">
        <v>118</v>
      </c>
      <c r="E155" s="31" t="s">
        <v>104</v>
      </c>
      <c r="F155" s="58">
        <v>95486.25</v>
      </c>
      <c r="G155" s="58">
        <v>95486.25</v>
      </c>
      <c r="H155" s="21" t="s">
        <v>11</v>
      </c>
      <c r="I155" s="21" t="s">
        <v>11</v>
      </c>
      <c r="J155" s="21" t="s">
        <v>11</v>
      </c>
      <c r="K155" s="68" t="s">
        <v>7</v>
      </c>
    </row>
    <row r="156" spans="1:11" ht="13.5" thickBot="1">
      <c r="A156" s="38" t="s">
        <v>48</v>
      </c>
      <c r="B156" s="33" t="s">
        <v>46</v>
      </c>
      <c r="C156" s="33" t="s">
        <v>47</v>
      </c>
      <c r="D156" s="33"/>
      <c r="E156" s="33"/>
      <c r="F156" s="10"/>
      <c r="G156" s="10"/>
      <c r="H156" s="20" t="s">
        <v>11</v>
      </c>
      <c r="I156" s="20" t="s">
        <v>11</v>
      </c>
      <c r="J156" s="20" t="s">
        <v>11</v>
      </c>
      <c r="K156" s="70" t="s">
        <v>85</v>
      </c>
    </row>
    <row r="157" spans="1:11" s="42" customFormat="1" ht="13.5" thickBot="1">
      <c r="A157" s="85"/>
      <c r="B157" s="86"/>
      <c r="C157" s="86"/>
      <c r="D157" s="86"/>
      <c r="E157" s="86"/>
      <c r="F157" s="103">
        <f>SUM(F155:F156)</f>
        <v>95486.25</v>
      </c>
      <c r="G157" s="103">
        <f>SUM(G155:G156)</f>
        <v>95486.25</v>
      </c>
      <c r="H157" s="44"/>
      <c r="I157" s="44"/>
      <c r="J157" s="44"/>
      <c r="K157" s="96"/>
    </row>
    <row r="158" spans="1:11">
      <c r="A158" s="36" t="s">
        <v>51</v>
      </c>
      <c r="B158" s="31" t="s">
        <v>49</v>
      </c>
      <c r="C158" s="31" t="s">
        <v>50</v>
      </c>
      <c r="D158" s="31" t="s">
        <v>119</v>
      </c>
      <c r="E158" s="31" t="s">
        <v>104</v>
      </c>
      <c r="F158" s="58">
        <v>129446.61</v>
      </c>
      <c r="G158" s="58">
        <v>129446.61</v>
      </c>
      <c r="H158" s="21" t="s">
        <v>11</v>
      </c>
      <c r="I158" s="21" t="s">
        <v>11</v>
      </c>
      <c r="J158" s="21" t="s">
        <v>11</v>
      </c>
      <c r="K158" s="68" t="s">
        <v>7</v>
      </c>
    </row>
    <row r="159" spans="1:11">
      <c r="A159" s="37" t="s">
        <v>51</v>
      </c>
      <c r="B159" s="32" t="s">
        <v>49</v>
      </c>
      <c r="C159" s="32" t="s">
        <v>50</v>
      </c>
      <c r="D159" s="32" t="s">
        <v>120</v>
      </c>
      <c r="E159" s="32" t="s">
        <v>104</v>
      </c>
      <c r="F159" s="1">
        <v>63545.99</v>
      </c>
      <c r="G159" s="1">
        <v>63545.99</v>
      </c>
      <c r="H159" s="19" t="s">
        <v>11</v>
      </c>
      <c r="I159" s="19" t="s">
        <v>11</v>
      </c>
      <c r="J159" s="19" t="s">
        <v>11</v>
      </c>
      <c r="K159" s="69" t="s">
        <v>73</v>
      </c>
    </row>
    <row r="160" spans="1:11">
      <c r="A160" s="37" t="s">
        <v>51</v>
      </c>
      <c r="B160" s="32" t="s">
        <v>49</v>
      </c>
      <c r="C160" s="32" t="s">
        <v>50</v>
      </c>
      <c r="D160" s="32"/>
      <c r="E160" s="32"/>
      <c r="F160" s="1"/>
      <c r="G160" s="1"/>
      <c r="H160" s="19" t="s">
        <v>11</v>
      </c>
      <c r="I160" s="19" t="s">
        <v>11</v>
      </c>
      <c r="J160" s="19" t="s">
        <v>11</v>
      </c>
      <c r="K160" s="69" t="s">
        <v>85</v>
      </c>
    </row>
    <row r="161" spans="1:11" ht="13.5" thickBot="1">
      <c r="A161" s="38" t="s">
        <v>51</v>
      </c>
      <c r="B161" s="33" t="s">
        <v>49</v>
      </c>
      <c r="C161" s="33" t="s">
        <v>50</v>
      </c>
      <c r="D161" s="33" t="s">
        <v>121</v>
      </c>
      <c r="E161" s="33" t="s">
        <v>104</v>
      </c>
      <c r="F161" s="10">
        <v>15550.92</v>
      </c>
      <c r="G161" s="10">
        <v>15550.92</v>
      </c>
      <c r="H161" s="20" t="s">
        <v>11</v>
      </c>
      <c r="I161" s="20" t="s">
        <v>11</v>
      </c>
      <c r="J161" s="20" t="s">
        <v>11</v>
      </c>
      <c r="K161" s="70" t="s">
        <v>75</v>
      </c>
    </row>
    <row r="162" spans="1:11" s="42" customFormat="1" ht="13.5" thickBot="1">
      <c r="A162" s="85"/>
      <c r="B162" s="86"/>
      <c r="C162" s="86"/>
      <c r="D162" s="86"/>
      <c r="E162" s="86"/>
      <c r="F162" s="103">
        <f>SUM(F158:F161)</f>
        <v>208543.52000000002</v>
      </c>
      <c r="G162" s="103">
        <f>SUM(G158:G161)</f>
        <v>208543.52000000002</v>
      </c>
      <c r="H162" s="44"/>
      <c r="I162" s="44"/>
      <c r="J162" s="44"/>
      <c r="K162" s="96"/>
    </row>
    <row r="163" spans="1:11">
      <c r="A163" s="36" t="s">
        <v>54</v>
      </c>
      <c r="B163" s="31" t="s">
        <v>52</v>
      </c>
      <c r="C163" s="31" t="s">
        <v>53</v>
      </c>
      <c r="D163" s="31"/>
      <c r="E163" s="31"/>
      <c r="F163" s="58"/>
      <c r="G163" s="58"/>
      <c r="H163" s="21" t="s">
        <v>11</v>
      </c>
      <c r="I163" s="21" t="s">
        <v>11</v>
      </c>
      <c r="J163" s="21" t="s">
        <v>11</v>
      </c>
      <c r="K163" s="68" t="s">
        <v>85</v>
      </c>
    </row>
    <row r="164" spans="1:11" ht="13.5" thickBot="1">
      <c r="A164" s="56" t="s">
        <v>54</v>
      </c>
      <c r="B164" s="57" t="s">
        <v>52</v>
      </c>
      <c r="C164" s="57" t="s">
        <v>53</v>
      </c>
      <c r="D164" s="57"/>
      <c r="E164" s="57"/>
      <c r="F164" s="15"/>
      <c r="G164" s="15"/>
      <c r="H164" s="23" t="s">
        <v>11</v>
      </c>
      <c r="I164" s="23" t="s">
        <v>11</v>
      </c>
      <c r="J164" s="23" t="s">
        <v>11</v>
      </c>
      <c r="K164" s="102" t="s">
        <v>85</v>
      </c>
    </row>
    <row r="165" spans="1:11" s="42" customFormat="1" ht="13.5" thickBot="1">
      <c r="A165" s="94"/>
      <c r="B165" s="95"/>
      <c r="C165" s="95"/>
      <c r="D165" s="95"/>
      <c r="E165" s="95"/>
      <c r="F165" s="51">
        <f>SUM(F163:F164)</f>
        <v>0</v>
      </c>
      <c r="G165" s="51">
        <f>SUM(G163:G164)</f>
        <v>0</v>
      </c>
      <c r="H165" s="53"/>
      <c r="I165" s="53"/>
      <c r="J165" s="53"/>
      <c r="K165" s="98"/>
    </row>
    <row r="166" spans="1:11">
      <c r="A166" s="36" t="s">
        <v>57</v>
      </c>
      <c r="B166" s="31" t="s">
        <v>55</v>
      </c>
      <c r="C166" s="31" t="s">
        <v>56</v>
      </c>
      <c r="D166" s="31" t="s">
        <v>122</v>
      </c>
      <c r="E166" s="31" t="s">
        <v>104</v>
      </c>
      <c r="F166" s="58">
        <v>19033.59</v>
      </c>
      <c r="G166" s="58">
        <v>19033.59</v>
      </c>
      <c r="H166" s="21" t="s">
        <v>11</v>
      </c>
      <c r="I166" s="21" t="s">
        <v>11</v>
      </c>
      <c r="J166" s="21" t="s">
        <v>11</v>
      </c>
      <c r="K166" s="68" t="s">
        <v>7</v>
      </c>
    </row>
    <row r="167" spans="1:11">
      <c r="A167" s="37" t="s">
        <v>57</v>
      </c>
      <c r="B167" s="32" t="s">
        <v>55</v>
      </c>
      <c r="C167" s="32" t="s">
        <v>56</v>
      </c>
      <c r="D167" s="32" t="s">
        <v>123</v>
      </c>
      <c r="E167" s="32" t="s">
        <v>104</v>
      </c>
      <c r="F167" s="1">
        <v>12724.27</v>
      </c>
      <c r="G167" s="1">
        <v>12724.27</v>
      </c>
      <c r="H167" s="19" t="s">
        <v>11</v>
      </c>
      <c r="I167" s="19" t="s">
        <v>11</v>
      </c>
      <c r="J167" s="19" t="s">
        <v>11</v>
      </c>
      <c r="K167" s="69" t="s">
        <v>73</v>
      </c>
    </row>
    <row r="168" spans="1:11" ht="13.5" thickBot="1">
      <c r="A168" s="38" t="s">
        <v>57</v>
      </c>
      <c r="B168" s="33" t="s">
        <v>55</v>
      </c>
      <c r="C168" s="33" t="s">
        <v>56</v>
      </c>
      <c r="D168" s="33"/>
      <c r="E168" s="33"/>
      <c r="F168" s="10"/>
      <c r="G168" s="10"/>
      <c r="H168" s="20" t="s">
        <v>11</v>
      </c>
      <c r="I168" s="20" t="s">
        <v>11</v>
      </c>
      <c r="J168" s="20" t="s">
        <v>11</v>
      </c>
      <c r="K168" s="70" t="s">
        <v>85</v>
      </c>
    </row>
    <row r="169" spans="1:11" s="42" customFormat="1" ht="13.5" thickBot="1">
      <c r="A169" s="85"/>
      <c r="B169" s="86"/>
      <c r="C169" s="86"/>
      <c r="D169" s="86"/>
      <c r="E169" s="86"/>
      <c r="F169" s="103">
        <f>SUM(F166:F168)</f>
        <v>31757.86</v>
      </c>
      <c r="G169" s="103">
        <f>SUM(G166:G168)</f>
        <v>31757.86</v>
      </c>
      <c r="H169" s="44"/>
      <c r="I169" s="44"/>
      <c r="J169" s="44"/>
      <c r="K169" s="96"/>
    </row>
    <row r="170" spans="1:11">
      <c r="A170" s="36" t="s">
        <v>20</v>
      </c>
      <c r="B170" s="31" t="s">
        <v>18</v>
      </c>
      <c r="C170" s="31" t="s">
        <v>19</v>
      </c>
      <c r="D170" s="31" t="s">
        <v>124</v>
      </c>
      <c r="E170" s="31" t="s">
        <v>104</v>
      </c>
      <c r="F170" s="58">
        <v>1207556.6399999999</v>
      </c>
      <c r="G170" s="58">
        <v>1207556.6399999999</v>
      </c>
      <c r="H170" s="21" t="s">
        <v>11</v>
      </c>
      <c r="I170" s="21" t="s">
        <v>11</v>
      </c>
      <c r="J170" s="21" t="s">
        <v>11</v>
      </c>
      <c r="K170" s="68" t="s">
        <v>7</v>
      </c>
    </row>
    <row r="171" spans="1:11">
      <c r="A171" s="37" t="s">
        <v>20</v>
      </c>
      <c r="B171" s="32" t="s">
        <v>18</v>
      </c>
      <c r="C171" s="32" t="s">
        <v>19</v>
      </c>
      <c r="D171" s="32" t="s">
        <v>125</v>
      </c>
      <c r="E171" s="32" t="s">
        <v>104</v>
      </c>
      <c r="F171" s="1">
        <v>12850.27</v>
      </c>
      <c r="G171" s="1">
        <v>12850.27</v>
      </c>
      <c r="H171" s="19" t="s">
        <v>11</v>
      </c>
      <c r="I171" s="19" t="s">
        <v>11</v>
      </c>
      <c r="J171" s="19" t="s">
        <v>11</v>
      </c>
      <c r="K171" s="69" t="s">
        <v>73</v>
      </c>
    </row>
    <row r="172" spans="1:11" ht="13.5" thickBot="1">
      <c r="A172" s="38" t="s">
        <v>20</v>
      </c>
      <c r="B172" s="33" t="s">
        <v>18</v>
      </c>
      <c r="C172" s="33" t="s">
        <v>19</v>
      </c>
      <c r="D172" s="33"/>
      <c r="E172" s="33"/>
      <c r="F172" s="10"/>
      <c r="G172" s="10"/>
      <c r="H172" s="20" t="s">
        <v>11</v>
      </c>
      <c r="I172" s="20" t="s">
        <v>11</v>
      </c>
      <c r="J172" s="20" t="s">
        <v>11</v>
      </c>
      <c r="K172" s="70" t="s">
        <v>85</v>
      </c>
    </row>
    <row r="173" spans="1:11" s="42" customFormat="1" ht="13.5" thickBot="1">
      <c r="A173" s="85"/>
      <c r="B173" s="86"/>
      <c r="C173" s="86"/>
      <c r="D173" s="86"/>
      <c r="E173" s="86"/>
      <c r="F173" s="103">
        <f>SUM(F170:F172)</f>
        <v>1220406.9099999999</v>
      </c>
      <c r="G173" s="103">
        <f>SUM(G170:G172)</f>
        <v>1220406.9099999999</v>
      </c>
      <c r="H173" s="44"/>
      <c r="I173" s="44"/>
      <c r="J173" s="44"/>
      <c r="K173" s="96"/>
    </row>
    <row r="174" spans="1:11" ht="13.5" thickBot="1">
      <c r="A174" s="39" t="s">
        <v>60</v>
      </c>
      <c r="B174" s="34" t="s">
        <v>58</v>
      </c>
      <c r="C174" s="34" t="s">
        <v>59</v>
      </c>
      <c r="D174" s="34"/>
      <c r="E174" s="34"/>
      <c r="F174" s="60"/>
      <c r="G174" s="60"/>
      <c r="H174" s="22" t="s">
        <v>11</v>
      </c>
      <c r="I174" s="22" t="s">
        <v>11</v>
      </c>
      <c r="J174" s="22" t="s">
        <v>11</v>
      </c>
      <c r="K174" s="71" t="s">
        <v>73</v>
      </c>
    </row>
    <row r="175" spans="1:11" s="42" customFormat="1" ht="13.5" thickBot="1">
      <c r="A175" s="85"/>
      <c r="B175" s="86"/>
      <c r="C175" s="86"/>
      <c r="D175" s="86"/>
      <c r="E175" s="86"/>
      <c r="F175" s="103">
        <f>SUM(F174)</f>
        <v>0</v>
      </c>
      <c r="G175" s="103">
        <f>SUM(G174)</f>
        <v>0</v>
      </c>
      <c r="H175" s="44"/>
      <c r="I175" s="44"/>
      <c r="J175" s="44"/>
      <c r="K175" s="96"/>
    </row>
    <row r="176" spans="1:11" ht="13.5" thickBot="1">
      <c r="A176" s="39" t="s">
        <v>63</v>
      </c>
      <c r="B176" s="34" t="s">
        <v>61</v>
      </c>
      <c r="C176" s="34" t="s">
        <v>62</v>
      </c>
      <c r="D176" s="34" t="s">
        <v>126</v>
      </c>
      <c r="E176" s="34" t="s">
        <v>104</v>
      </c>
      <c r="F176" s="60">
        <v>18189.900000000001</v>
      </c>
      <c r="G176" s="60">
        <v>18189.900000000001</v>
      </c>
      <c r="H176" s="22" t="s">
        <v>11</v>
      </c>
      <c r="I176" s="22" t="s">
        <v>11</v>
      </c>
      <c r="J176" s="22" t="s">
        <v>11</v>
      </c>
      <c r="K176" s="71" t="s">
        <v>73</v>
      </c>
    </row>
    <row r="177" spans="1:11" s="42" customFormat="1" ht="13.5" thickBot="1">
      <c r="A177" s="85"/>
      <c r="B177" s="86"/>
      <c r="C177" s="86"/>
      <c r="D177" s="86"/>
      <c r="E177" s="86"/>
      <c r="F177" s="103">
        <f>SUM(F176)</f>
        <v>18189.900000000001</v>
      </c>
      <c r="G177" s="103">
        <f>SUM(G176)</f>
        <v>18189.900000000001</v>
      </c>
      <c r="H177" s="44"/>
      <c r="I177" s="44"/>
      <c r="J177" s="44"/>
      <c r="K177" s="96"/>
    </row>
    <row r="178" spans="1:11" ht="13.5" thickBot="1">
      <c r="A178" s="39" t="s">
        <v>66</v>
      </c>
      <c r="B178" s="34" t="s">
        <v>64</v>
      </c>
      <c r="C178" s="34" t="s">
        <v>65</v>
      </c>
      <c r="D178" s="34"/>
      <c r="E178" s="34"/>
      <c r="F178" s="60"/>
      <c r="G178" s="60"/>
      <c r="H178" s="22" t="s">
        <v>11</v>
      </c>
      <c r="I178" s="22" t="s">
        <v>11</v>
      </c>
      <c r="J178" s="22" t="s">
        <v>11</v>
      </c>
      <c r="K178" s="71" t="s">
        <v>85</v>
      </c>
    </row>
    <row r="179" spans="1:11" s="42" customFormat="1" ht="13.5" thickBot="1">
      <c r="A179" s="85"/>
      <c r="B179" s="86"/>
      <c r="C179" s="86"/>
      <c r="D179" s="86"/>
      <c r="E179" s="86"/>
      <c r="F179" s="103">
        <f>SUM(F178:F178)</f>
        <v>0</v>
      </c>
      <c r="G179" s="103">
        <f>SUM(G178:G178)</f>
        <v>0</v>
      </c>
      <c r="H179" s="44"/>
      <c r="I179" s="44"/>
      <c r="J179" s="44"/>
      <c r="K179" s="96"/>
    </row>
    <row r="180" spans="1:11" ht="13.5" thickBot="1">
      <c r="A180" s="39" t="s">
        <v>69</v>
      </c>
      <c r="B180" s="34" t="s">
        <v>67</v>
      </c>
      <c r="C180" s="34" t="s">
        <v>68</v>
      </c>
      <c r="D180" s="34"/>
      <c r="E180" s="34"/>
      <c r="F180" s="60"/>
      <c r="G180" s="60"/>
      <c r="H180" s="22" t="s">
        <v>11</v>
      </c>
      <c r="I180" s="22" t="s">
        <v>11</v>
      </c>
      <c r="J180" s="22" t="s">
        <v>11</v>
      </c>
      <c r="K180" s="71" t="s">
        <v>85</v>
      </c>
    </row>
    <row r="181" spans="1:11" s="42" customFormat="1" ht="13.5" thickBot="1">
      <c r="A181" s="85"/>
      <c r="B181" s="86"/>
      <c r="C181" s="86"/>
      <c r="D181" s="86"/>
      <c r="E181" s="86"/>
      <c r="F181" s="103">
        <f>SUM(F180)</f>
        <v>0</v>
      </c>
      <c r="G181" s="103">
        <f>SUM(G180)</f>
        <v>0</v>
      </c>
      <c r="H181" s="44"/>
      <c r="I181" s="44"/>
      <c r="J181" s="44"/>
      <c r="K181" s="96"/>
    </row>
    <row r="182" spans="1:11" ht="13.5" thickBot="1">
      <c r="A182" s="39" t="s">
        <v>72</v>
      </c>
      <c r="B182" s="34" t="s">
        <v>70</v>
      </c>
      <c r="C182" s="34" t="s">
        <v>71</v>
      </c>
      <c r="D182" s="34" t="s">
        <v>127</v>
      </c>
      <c r="E182" s="34" t="s">
        <v>104</v>
      </c>
      <c r="F182" s="60">
        <v>6815.5</v>
      </c>
      <c r="G182" s="60">
        <f>6815.5-0.34</f>
        <v>6815.16</v>
      </c>
      <c r="H182" s="60">
        <v>0</v>
      </c>
      <c r="I182" s="60">
        <f>F182-G182</f>
        <v>0.34000000000014552</v>
      </c>
      <c r="J182" s="60"/>
      <c r="K182" s="114" t="s">
        <v>73</v>
      </c>
    </row>
    <row r="183" spans="1:11" s="42" customFormat="1" ht="13.5" thickBot="1">
      <c r="A183" s="85"/>
      <c r="B183" s="86"/>
      <c r="C183" s="86"/>
      <c r="D183" s="44"/>
      <c r="E183" s="61">
        <f>SUM(E182)</f>
        <v>0</v>
      </c>
      <c r="F183" s="61">
        <f t="shared" ref="F183:K183" si="2">SUM(F182)</f>
        <v>6815.5</v>
      </c>
      <c r="G183" s="61">
        <f t="shared" si="2"/>
        <v>6815.16</v>
      </c>
      <c r="H183" s="61">
        <f t="shared" si="2"/>
        <v>0</v>
      </c>
      <c r="I183" s="61">
        <f t="shared" si="2"/>
        <v>0.34000000000014552</v>
      </c>
      <c r="J183" s="61">
        <f t="shared" si="2"/>
        <v>0</v>
      </c>
      <c r="K183" s="115">
        <f t="shared" si="2"/>
        <v>0</v>
      </c>
    </row>
    <row r="184" spans="1:11" ht="13.5" thickBot="1">
      <c r="A184" s="39" t="s">
        <v>82</v>
      </c>
      <c r="B184" s="34" t="s">
        <v>80</v>
      </c>
      <c r="C184" s="34" t="s">
        <v>81</v>
      </c>
      <c r="D184" s="34"/>
      <c r="E184" s="34"/>
      <c r="F184" s="60"/>
      <c r="G184" s="60"/>
      <c r="H184" s="22" t="s">
        <v>11</v>
      </c>
      <c r="I184" s="22" t="s">
        <v>11</v>
      </c>
      <c r="J184" s="22" t="s">
        <v>11</v>
      </c>
      <c r="K184" s="71" t="s">
        <v>75</v>
      </c>
    </row>
    <row r="185" spans="1:11" s="42" customFormat="1" ht="13.5" thickBot="1">
      <c r="A185" s="85"/>
      <c r="B185" s="86"/>
      <c r="C185" s="86"/>
      <c r="D185" s="86"/>
      <c r="E185" s="86"/>
      <c r="F185" s="103">
        <f>SUM(F184)</f>
        <v>0</v>
      </c>
      <c r="G185" s="103">
        <f>SUM(G184)</f>
        <v>0</v>
      </c>
      <c r="H185" s="44"/>
      <c r="I185" s="44"/>
      <c r="J185" s="44"/>
      <c r="K185" s="96"/>
    </row>
    <row r="186" spans="1:11" ht="13.5" thickBot="1">
      <c r="A186" s="39" t="s">
        <v>93</v>
      </c>
      <c r="B186" s="34" t="s">
        <v>94</v>
      </c>
      <c r="C186" s="34" t="s">
        <v>95</v>
      </c>
      <c r="D186" s="34"/>
      <c r="E186" s="34"/>
      <c r="F186" s="60"/>
      <c r="G186" s="60"/>
      <c r="H186" s="22" t="s">
        <v>11</v>
      </c>
      <c r="I186" s="22" t="s">
        <v>11</v>
      </c>
      <c r="J186" s="22" t="s">
        <v>11</v>
      </c>
      <c r="K186" s="71" t="s">
        <v>85</v>
      </c>
    </row>
    <row r="187" spans="1:11" s="42" customFormat="1" ht="13.5" thickBot="1">
      <c r="A187" s="85"/>
      <c r="B187" s="86"/>
      <c r="C187" s="86"/>
      <c r="D187" s="86"/>
      <c r="E187" s="86"/>
      <c r="F187" s="103">
        <f>SUM(F186)</f>
        <v>0</v>
      </c>
      <c r="G187" s="103">
        <f>SUM(G186)</f>
        <v>0</v>
      </c>
      <c r="H187" s="44"/>
      <c r="I187" s="44"/>
      <c r="J187" s="44"/>
      <c r="K187" s="96"/>
    </row>
    <row r="188" spans="1:11" ht="13.5" thickBot="1">
      <c r="A188" s="39" t="s">
        <v>92</v>
      </c>
      <c r="B188" s="34" t="s">
        <v>90</v>
      </c>
      <c r="C188" s="34" t="s">
        <v>91</v>
      </c>
      <c r="D188" s="34"/>
      <c r="E188" s="34"/>
      <c r="F188" s="60"/>
      <c r="G188" s="60"/>
      <c r="H188" s="22" t="s">
        <v>11</v>
      </c>
      <c r="I188" s="22" t="s">
        <v>11</v>
      </c>
      <c r="J188" s="22" t="s">
        <v>11</v>
      </c>
      <c r="K188" s="71" t="s">
        <v>85</v>
      </c>
    </row>
    <row r="189" spans="1:11" s="42" customFormat="1" ht="13.5" thickBot="1">
      <c r="A189" s="85"/>
      <c r="B189" s="86"/>
      <c r="C189" s="86"/>
      <c r="D189" s="86"/>
      <c r="E189" s="86"/>
      <c r="F189" s="103">
        <f>SUM(F188)</f>
        <v>0</v>
      </c>
      <c r="G189" s="103">
        <f>SUM(G188)</f>
        <v>0</v>
      </c>
      <c r="H189" s="44"/>
      <c r="I189" s="44"/>
      <c r="J189" s="44"/>
      <c r="K189" s="96"/>
    </row>
    <row r="190" spans="1:11" s="42" customFormat="1" ht="13.5" thickBot="1">
      <c r="A190" s="83" t="s">
        <v>11</v>
      </c>
      <c r="B190" s="84" t="s">
        <v>11</v>
      </c>
      <c r="C190" s="84" t="s">
        <v>11</v>
      </c>
      <c r="D190" s="84" t="s">
        <v>11</v>
      </c>
      <c r="E190" s="84" t="s">
        <v>11</v>
      </c>
      <c r="F190" s="64">
        <f>F126+F130+F134+F139+F143+F147+F151+F154+F157+F162+F169+F173+F175+F177+F179+F181+F185+F187+F189+F165+F183</f>
        <v>3371174.11</v>
      </c>
      <c r="G190" s="64">
        <f>G126+G130+G134+G139+G143+G147+G151+G154+G157+G162+G118+G725+G173+G175+G177+G179+G181+G185+G187+G189+G165+G169+G183</f>
        <v>3371173.7699999996</v>
      </c>
      <c r="H190" s="72" t="s">
        <v>11</v>
      </c>
      <c r="I190" s="72" t="s">
        <v>11</v>
      </c>
      <c r="J190" s="72"/>
      <c r="K190" s="96"/>
    </row>
    <row r="191" spans="1:11">
      <c r="F191" s="9"/>
      <c r="G191" s="9"/>
      <c r="K191" s="30"/>
    </row>
    <row r="196" spans="1:11" ht="27.75" customHeight="1">
      <c r="A196" s="497" t="s">
        <v>128</v>
      </c>
      <c r="B196" s="498"/>
      <c r="C196" s="498"/>
      <c r="D196" s="498"/>
      <c r="E196" s="498"/>
      <c r="F196" s="498"/>
      <c r="G196" s="498"/>
      <c r="H196" s="498"/>
      <c r="I196" s="498"/>
      <c r="J196" s="498"/>
      <c r="K196" s="65"/>
    </row>
    <row r="197" spans="1:11">
      <c r="K197" s="30"/>
    </row>
    <row r="198" spans="1:11" ht="13.5" thickBot="1">
      <c r="K198" s="30"/>
    </row>
    <row r="199" spans="1:11" s="26" customFormat="1" ht="57" thickBot="1">
      <c r="A199" s="111" t="s">
        <v>0</v>
      </c>
      <c r="B199" s="112" t="s">
        <v>2</v>
      </c>
      <c r="C199" s="112" t="s">
        <v>1</v>
      </c>
      <c r="D199" s="112" t="s">
        <v>3</v>
      </c>
      <c r="E199" s="112" t="s">
        <v>4</v>
      </c>
      <c r="F199" s="112" t="s">
        <v>5</v>
      </c>
      <c r="G199" s="112" t="s">
        <v>6</v>
      </c>
      <c r="H199" s="112" t="s">
        <v>77</v>
      </c>
      <c r="I199" s="112" t="s">
        <v>78</v>
      </c>
      <c r="J199" s="112" t="s">
        <v>79</v>
      </c>
      <c r="K199" s="113" t="s">
        <v>74</v>
      </c>
    </row>
    <row r="200" spans="1:11">
      <c r="A200" s="40" t="s">
        <v>8</v>
      </c>
      <c r="B200" s="35" t="s">
        <v>10</v>
      </c>
      <c r="C200" s="35" t="s">
        <v>9</v>
      </c>
      <c r="D200" s="35">
        <v>1358</v>
      </c>
      <c r="E200" s="116" t="s">
        <v>104</v>
      </c>
      <c r="F200" s="11">
        <v>4217393.87</v>
      </c>
      <c r="G200" s="11">
        <v>4217393.87</v>
      </c>
      <c r="H200" s="18" t="s">
        <v>11</v>
      </c>
      <c r="I200" s="18" t="s">
        <v>11</v>
      </c>
      <c r="J200" s="18" t="s">
        <v>11</v>
      </c>
      <c r="K200" s="73" t="s">
        <v>7</v>
      </c>
    </row>
    <row r="201" spans="1:11">
      <c r="A201" s="37" t="s">
        <v>8</v>
      </c>
      <c r="B201" s="32" t="s">
        <v>10</v>
      </c>
      <c r="C201" s="32" t="s">
        <v>9</v>
      </c>
      <c r="D201" s="110">
        <v>1359</v>
      </c>
      <c r="E201" s="32" t="s">
        <v>104</v>
      </c>
      <c r="F201" s="1">
        <v>73404.320000000007</v>
      </c>
      <c r="G201" s="1">
        <v>73404.320000000007</v>
      </c>
      <c r="H201" s="19" t="s">
        <v>11</v>
      </c>
      <c r="I201" s="19" t="s">
        <v>11</v>
      </c>
      <c r="J201" s="19" t="s">
        <v>11</v>
      </c>
      <c r="K201" s="69" t="s">
        <v>73</v>
      </c>
    </row>
    <row r="202" spans="1:11" ht="13.5" thickBot="1">
      <c r="A202" s="38" t="s">
        <v>8</v>
      </c>
      <c r="B202" s="33" t="s">
        <v>10</v>
      </c>
      <c r="C202" s="33" t="s">
        <v>9</v>
      </c>
      <c r="D202" s="33"/>
      <c r="E202" s="33"/>
      <c r="F202" s="10"/>
      <c r="G202" s="10"/>
      <c r="H202" s="20" t="s">
        <v>11</v>
      </c>
      <c r="I202" s="20" t="s">
        <v>11</v>
      </c>
      <c r="J202" s="20" t="s">
        <v>11</v>
      </c>
      <c r="K202" s="70" t="s">
        <v>85</v>
      </c>
    </row>
    <row r="203" spans="1:11" s="42" customFormat="1" ht="13.5" thickBot="1">
      <c r="A203" s="85"/>
      <c r="B203" s="86"/>
      <c r="C203" s="86"/>
      <c r="D203" s="86"/>
      <c r="E203" s="86"/>
      <c r="F203" s="103">
        <f>SUM(F200:F202)</f>
        <v>4290798.1900000004</v>
      </c>
      <c r="G203" s="103">
        <f>SUM(G200:G202)</f>
        <v>4290798.1900000004</v>
      </c>
      <c r="H203" s="44"/>
      <c r="I203" s="44"/>
      <c r="J203" s="44"/>
      <c r="K203" s="96"/>
    </row>
    <row r="204" spans="1:11" ht="13.5" thickBot="1">
      <c r="A204" s="39" t="s">
        <v>60</v>
      </c>
      <c r="B204" s="34" t="s">
        <v>58</v>
      </c>
      <c r="C204" s="34" t="s">
        <v>59</v>
      </c>
      <c r="D204" s="34">
        <v>151</v>
      </c>
      <c r="E204" s="34" t="s">
        <v>104</v>
      </c>
      <c r="F204" s="60">
        <v>2890.25</v>
      </c>
      <c r="G204" s="60">
        <v>2890.25</v>
      </c>
      <c r="H204" s="22" t="s">
        <v>11</v>
      </c>
      <c r="I204" s="22" t="s">
        <v>11</v>
      </c>
      <c r="J204" s="22" t="s">
        <v>11</v>
      </c>
      <c r="K204" s="71" t="s">
        <v>73</v>
      </c>
    </row>
    <row r="205" spans="1:11" s="42" customFormat="1" ht="13.5" thickBot="1">
      <c r="A205" s="85"/>
      <c r="B205" s="86"/>
      <c r="C205" s="86"/>
      <c r="D205" s="86"/>
      <c r="E205" s="86"/>
      <c r="F205" s="103">
        <f>SUM(F204)</f>
        <v>2890.25</v>
      </c>
      <c r="G205" s="103">
        <f>SUM(G204)</f>
        <v>2890.25</v>
      </c>
      <c r="H205" s="44"/>
      <c r="I205" s="44"/>
      <c r="J205" s="44"/>
      <c r="K205" s="96"/>
    </row>
    <row r="206" spans="1:11" s="42" customFormat="1" ht="13.5" thickBot="1">
      <c r="A206" s="83" t="s">
        <v>11</v>
      </c>
      <c r="B206" s="84" t="s">
        <v>11</v>
      </c>
      <c r="C206" s="84" t="s">
        <v>11</v>
      </c>
      <c r="D206" s="84" t="s">
        <v>11</v>
      </c>
      <c r="E206" s="84" t="s">
        <v>11</v>
      </c>
      <c r="F206" s="64">
        <f>F205+F203</f>
        <v>4293688.4400000004</v>
      </c>
      <c r="G206" s="64">
        <f>G205+G203</f>
        <v>4293688.4400000004</v>
      </c>
      <c r="H206" s="72" t="s">
        <v>11</v>
      </c>
      <c r="I206" s="72" t="s">
        <v>11</v>
      </c>
      <c r="J206" s="72"/>
      <c r="K206" s="96"/>
    </row>
    <row r="215" spans="1:11" ht="27.75" customHeight="1">
      <c r="A215" s="497" t="s">
        <v>145</v>
      </c>
      <c r="B215" s="498"/>
      <c r="C215" s="498"/>
      <c r="D215" s="498"/>
      <c r="E215" s="498"/>
      <c r="F215" s="498"/>
      <c r="G215" s="498"/>
      <c r="H215" s="498"/>
      <c r="I215" s="65"/>
      <c r="J215" s="65"/>
      <c r="K215" s="65"/>
    </row>
    <row r="217" spans="1:11" ht="13.5" thickBot="1"/>
    <row r="218" spans="1:11" s="26" customFormat="1" ht="23.25" thickBot="1">
      <c r="A218" s="118" t="s">
        <v>0</v>
      </c>
      <c r="B218" s="119" t="s">
        <v>2</v>
      </c>
      <c r="C218" s="119" t="s">
        <v>1</v>
      </c>
      <c r="D218" s="119" t="s">
        <v>3</v>
      </c>
      <c r="E218" s="119" t="s">
        <v>4</v>
      </c>
      <c r="F218" s="119" t="s">
        <v>5</v>
      </c>
      <c r="G218" s="119" t="s">
        <v>6</v>
      </c>
      <c r="H218" s="120" t="s">
        <v>74</v>
      </c>
    </row>
    <row r="219" spans="1:11" ht="13.5" thickBot="1">
      <c r="A219" s="39" t="s">
        <v>14</v>
      </c>
      <c r="B219" s="34" t="s">
        <v>12</v>
      </c>
      <c r="C219" s="34" t="s">
        <v>13</v>
      </c>
      <c r="D219" s="34" t="s">
        <v>129</v>
      </c>
      <c r="E219" s="34" t="s">
        <v>100</v>
      </c>
      <c r="F219" s="60">
        <v>839.95</v>
      </c>
      <c r="G219" s="60">
        <v>839.95</v>
      </c>
      <c r="H219" s="63" t="s">
        <v>85</v>
      </c>
    </row>
    <row r="220" spans="1:11" s="42" customFormat="1" ht="13.5" thickBot="1">
      <c r="A220" s="85"/>
      <c r="B220" s="86"/>
      <c r="C220" s="86"/>
      <c r="D220" s="86"/>
      <c r="E220" s="86"/>
      <c r="F220" s="103">
        <f>SUM(F219)</f>
        <v>839.95</v>
      </c>
      <c r="G220" s="103">
        <f>SUM(G219)</f>
        <v>839.95</v>
      </c>
      <c r="H220" s="43"/>
    </row>
    <row r="221" spans="1:11" ht="13.5" thickBot="1">
      <c r="A221" s="39" t="s">
        <v>17</v>
      </c>
      <c r="B221" s="34" t="s">
        <v>15</v>
      </c>
      <c r="C221" s="34" t="s">
        <v>16</v>
      </c>
      <c r="D221" s="34" t="s">
        <v>99</v>
      </c>
      <c r="E221" s="34" t="s">
        <v>100</v>
      </c>
      <c r="F221" s="60">
        <v>342</v>
      </c>
      <c r="G221" s="60">
        <v>342</v>
      </c>
      <c r="H221" s="63" t="s">
        <v>85</v>
      </c>
    </row>
    <row r="222" spans="1:11" s="42" customFormat="1" ht="13.5" thickBot="1">
      <c r="A222" s="85"/>
      <c r="B222" s="86"/>
      <c r="C222" s="86"/>
      <c r="D222" s="86"/>
      <c r="E222" s="86"/>
      <c r="F222" s="103">
        <f>SUM(F221)</f>
        <v>342</v>
      </c>
      <c r="G222" s="103">
        <f>SUM(G221)</f>
        <v>342</v>
      </c>
      <c r="H222" s="43"/>
    </row>
    <row r="223" spans="1:11">
      <c r="A223" s="36" t="s">
        <v>33</v>
      </c>
      <c r="B223" s="31" t="s">
        <v>31</v>
      </c>
      <c r="C223" s="31" t="s">
        <v>32</v>
      </c>
      <c r="D223" s="31" t="s">
        <v>130</v>
      </c>
      <c r="E223" s="31" t="s">
        <v>131</v>
      </c>
      <c r="F223" s="58">
        <v>51707.81</v>
      </c>
      <c r="G223" s="58">
        <v>51707.81</v>
      </c>
      <c r="H223" s="117" t="s">
        <v>85</v>
      </c>
    </row>
    <row r="224" spans="1:11" ht="13.5" thickBot="1">
      <c r="A224" s="38" t="s">
        <v>33</v>
      </c>
      <c r="B224" s="33" t="s">
        <v>31</v>
      </c>
      <c r="C224" s="33" t="s">
        <v>32</v>
      </c>
      <c r="D224" s="33" t="s">
        <v>132</v>
      </c>
      <c r="E224" s="33" t="s">
        <v>100</v>
      </c>
      <c r="F224" s="10">
        <v>580.29999999999995</v>
      </c>
      <c r="G224" s="10">
        <v>580.29999999999995</v>
      </c>
      <c r="H224" s="62" t="s">
        <v>85</v>
      </c>
    </row>
    <row r="225" spans="1:8" s="42" customFormat="1" ht="13.5" thickBot="1">
      <c r="A225" s="85"/>
      <c r="B225" s="86"/>
      <c r="C225" s="86"/>
      <c r="D225" s="86"/>
      <c r="E225" s="86"/>
      <c r="F225" s="103">
        <f>SUM(F223:F224)</f>
        <v>52288.11</v>
      </c>
      <c r="G225" s="103">
        <f>SUM(G223:G224)</f>
        <v>52288.11</v>
      </c>
      <c r="H225" s="43"/>
    </row>
    <row r="226" spans="1:8">
      <c r="A226" s="36" t="s">
        <v>36</v>
      </c>
      <c r="B226" s="31" t="s">
        <v>34</v>
      </c>
      <c r="C226" s="31" t="s">
        <v>35</v>
      </c>
      <c r="D226" s="31" t="s">
        <v>133</v>
      </c>
      <c r="E226" s="31" t="s">
        <v>100</v>
      </c>
      <c r="F226" s="58">
        <v>1952.09</v>
      </c>
      <c r="G226" s="58">
        <v>1952.09</v>
      </c>
      <c r="H226" s="117" t="s">
        <v>85</v>
      </c>
    </row>
    <row r="227" spans="1:8" ht="13.5" thickBot="1">
      <c r="A227" s="38" t="s">
        <v>36</v>
      </c>
      <c r="B227" s="33" t="s">
        <v>34</v>
      </c>
      <c r="C227" s="33" t="s">
        <v>35</v>
      </c>
      <c r="D227" s="33" t="s">
        <v>134</v>
      </c>
      <c r="E227" s="33" t="s">
        <v>100</v>
      </c>
      <c r="F227" s="10">
        <v>219.66</v>
      </c>
      <c r="G227" s="10">
        <v>219.66</v>
      </c>
      <c r="H227" s="62" t="s">
        <v>85</v>
      </c>
    </row>
    <row r="228" spans="1:8" s="42" customFormat="1" ht="13.5" thickBot="1">
      <c r="A228" s="85"/>
      <c r="B228" s="86"/>
      <c r="C228" s="86"/>
      <c r="D228" s="86"/>
      <c r="E228" s="86"/>
      <c r="F228" s="103">
        <f>SUM(F226:F227)</f>
        <v>2171.75</v>
      </c>
      <c r="G228" s="103">
        <f>SUM(G226:G227)</f>
        <v>2171.75</v>
      </c>
      <c r="H228" s="43"/>
    </row>
    <row r="229" spans="1:8" ht="13.5" thickBot="1">
      <c r="A229" s="39" t="s">
        <v>39</v>
      </c>
      <c r="B229" s="34" t="s">
        <v>37</v>
      </c>
      <c r="C229" s="34" t="s">
        <v>38</v>
      </c>
      <c r="D229" s="34" t="s">
        <v>135</v>
      </c>
      <c r="E229" s="34" t="s">
        <v>136</v>
      </c>
      <c r="F229" s="60">
        <v>342</v>
      </c>
      <c r="G229" s="60">
        <v>342</v>
      </c>
      <c r="H229" s="63" t="s">
        <v>85</v>
      </c>
    </row>
    <row r="230" spans="1:8" s="42" customFormat="1" ht="13.5" thickBot="1">
      <c r="A230" s="85"/>
      <c r="B230" s="86"/>
      <c r="C230" s="86"/>
      <c r="D230" s="86"/>
      <c r="E230" s="86"/>
      <c r="F230" s="103">
        <f>SUM(F229)</f>
        <v>342</v>
      </c>
      <c r="G230" s="103">
        <f>SUM(G229)</f>
        <v>342</v>
      </c>
      <c r="H230" s="43"/>
    </row>
    <row r="231" spans="1:8">
      <c r="A231" s="36" t="s">
        <v>42</v>
      </c>
      <c r="B231" s="31" t="s">
        <v>40</v>
      </c>
      <c r="C231" s="31" t="s">
        <v>41</v>
      </c>
      <c r="D231" s="31" t="s">
        <v>137</v>
      </c>
      <c r="E231" s="31" t="s">
        <v>104</v>
      </c>
      <c r="F231" s="58">
        <v>72.819999999999993</v>
      </c>
      <c r="G231" s="58">
        <v>72.819999999999993</v>
      </c>
      <c r="H231" s="117" t="s">
        <v>85</v>
      </c>
    </row>
    <row r="232" spans="1:8" ht="13.5" thickBot="1">
      <c r="A232" s="38" t="s">
        <v>42</v>
      </c>
      <c r="B232" s="33" t="s">
        <v>40</v>
      </c>
      <c r="C232" s="33" t="s">
        <v>41</v>
      </c>
      <c r="D232" s="33" t="s">
        <v>138</v>
      </c>
      <c r="E232" s="33" t="s">
        <v>104</v>
      </c>
      <c r="F232" s="10">
        <v>19.63</v>
      </c>
      <c r="G232" s="10">
        <v>19.63</v>
      </c>
      <c r="H232" s="62" t="s">
        <v>85</v>
      </c>
    </row>
    <row r="233" spans="1:8" s="42" customFormat="1" ht="13.5" thickBot="1">
      <c r="A233" s="85"/>
      <c r="B233" s="86"/>
      <c r="C233" s="86"/>
      <c r="D233" s="86"/>
      <c r="E233" s="86"/>
      <c r="F233" s="103">
        <f>SUM(F231:F232)</f>
        <v>92.449999999999989</v>
      </c>
      <c r="G233" s="103">
        <f>SUM(G231:G232)</f>
        <v>92.449999999999989</v>
      </c>
      <c r="H233" s="43"/>
    </row>
    <row r="234" spans="1:8" ht="13.5" thickBot="1">
      <c r="A234" s="39" t="s">
        <v>45</v>
      </c>
      <c r="B234" s="34" t="s">
        <v>43</v>
      </c>
      <c r="C234" s="34" t="s">
        <v>44</v>
      </c>
      <c r="D234" s="34" t="s">
        <v>139</v>
      </c>
      <c r="E234" s="34" t="s">
        <v>100</v>
      </c>
      <c r="F234" s="60">
        <v>2063.94</v>
      </c>
      <c r="G234" s="60">
        <v>2063.94</v>
      </c>
      <c r="H234" s="63" t="s">
        <v>85</v>
      </c>
    </row>
    <row r="235" spans="1:8" s="42" customFormat="1" ht="13.5" thickBot="1">
      <c r="A235" s="85"/>
      <c r="B235" s="86"/>
      <c r="C235" s="86"/>
      <c r="D235" s="86"/>
      <c r="E235" s="86"/>
      <c r="F235" s="103">
        <f>SUM(F234)</f>
        <v>2063.94</v>
      </c>
      <c r="G235" s="103">
        <f>SUM(G234)</f>
        <v>2063.94</v>
      </c>
      <c r="H235" s="43"/>
    </row>
    <row r="236" spans="1:8" ht="13.5" thickBot="1">
      <c r="A236" s="39" t="s">
        <v>51</v>
      </c>
      <c r="B236" s="34" t="s">
        <v>49</v>
      </c>
      <c r="C236" s="34" t="s">
        <v>50</v>
      </c>
      <c r="D236" s="34" t="s">
        <v>140</v>
      </c>
      <c r="E236" s="34" t="s">
        <v>104</v>
      </c>
      <c r="F236" s="60">
        <v>1481.15</v>
      </c>
      <c r="G236" s="60">
        <v>1481.15</v>
      </c>
      <c r="H236" s="63" t="s">
        <v>85</v>
      </c>
    </row>
    <row r="237" spans="1:8" s="42" customFormat="1" ht="13.5" thickBot="1">
      <c r="A237" s="85"/>
      <c r="B237" s="86"/>
      <c r="C237" s="86"/>
      <c r="D237" s="86"/>
      <c r="E237" s="86"/>
      <c r="F237" s="103">
        <f>SUM(F236)</f>
        <v>1481.15</v>
      </c>
      <c r="G237" s="103">
        <f>SUM(G236)</f>
        <v>1481.15</v>
      </c>
      <c r="H237" s="43"/>
    </row>
    <row r="238" spans="1:8" ht="13.5" thickBot="1">
      <c r="A238" s="39" t="s">
        <v>57</v>
      </c>
      <c r="B238" s="34" t="s">
        <v>55</v>
      </c>
      <c r="C238" s="34" t="s">
        <v>56</v>
      </c>
      <c r="D238" s="34" t="s">
        <v>141</v>
      </c>
      <c r="E238" s="34" t="s">
        <v>136</v>
      </c>
      <c r="F238" s="60">
        <v>103.27</v>
      </c>
      <c r="G238" s="60">
        <v>103.27</v>
      </c>
      <c r="H238" s="63" t="s">
        <v>85</v>
      </c>
    </row>
    <row r="239" spans="1:8" s="42" customFormat="1" ht="13.5" thickBot="1">
      <c r="A239" s="85"/>
      <c r="B239" s="86"/>
      <c r="C239" s="86"/>
      <c r="D239" s="86"/>
      <c r="E239" s="86"/>
      <c r="F239" s="103">
        <f>SUM(F238)</f>
        <v>103.27</v>
      </c>
      <c r="G239" s="103">
        <f>SUM(G238)</f>
        <v>103.27</v>
      </c>
      <c r="H239" s="43"/>
    </row>
    <row r="240" spans="1:8" ht="13.5" thickBot="1">
      <c r="A240" s="39" t="s">
        <v>66</v>
      </c>
      <c r="B240" s="34" t="s">
        <v>64</v>
      </c>
      <c r="C240" s="34" t="s">
        <v>65</v>
      </c>
      <c r="D240" s="34" t="s">
        <v>142</v>
      </c>
      <c r="E240" s="34" t="s">
        <v>100</v>
      </c>
      <c r="F240" s="60">
        <v>42302.400000000001</v>
      </c>
      <c r="G240" s="60">
        <v>42302.400000000001</v>
      </c>
      <c r="H240" s="63" t="s">
        <v>85</v>
      </c>
    </row>
    <row r="241" spans="1:8" s="42" customFormat="1" ht="13.5" thickBot="1">
      <c r="A241" s="85"/>
      <c r="B241" s="86"/>
      <c r="C241" s="86"/>
      <c r="D241" s="86"/>
      <c r="E241" s="86"/>
      <c r="F241" s="103">
        <f>SUM(F240)</f>
        <v>42302.400000000001</v>
      </c>
      <c r="G241" s="103">
        <f>SUM(G240)</f>
        <v>42302.400000000001</v>
      </c>
      <c r="H241" s="43"/>
    </row>
    <row r="242" spans="1:8" ht="13.5" thickBot="1">
      <c r="A242" s="39" t="s">
        <v>69</v>
      </c>
      <c r="B242" s="34" t="s">
        <v>67</v>
      </c>
      <c r="C242" s="34" t="s">
        <v>68</v>
      </c>
      <c r="D242" s="34" t="s">
        <v>143</v>
      </c>
      <c r="E242" s="34" t="s">
        <v>136</v>
      </c>
      <c r="F242" s="60">
        <v>960.62</v>
      </c>
      <c r="G242" s="60">
        <v>960.62</v>
      </c>
      <c r="H242" s="63" t="s">
        <v>85</v>
      </c>
    </row>
    <row r="243" spans="1:8" s="42" customFormat="1" ht="13.5" thickBot="1">
      <c r="A243" s="85"/>
      <c r="B243" s="86"/>
      <c r="C243" s="86"/>
      <c r="D243" s="86"/>
      <c r="E243" s="86"/>
      <c r="F243" s="103">
        <f>SUM(F242)</f>
        <v>960.62</v>
      </c>
      <c r="G243" s="103">
        <f>SUM(G242)</f>
        <v>960.62</v>
      </c>
      <c r="H243" s="43"/>
    </row>
    <row r="244" spans="1:8" ht="13.5" thickBot="1">
      <c r="A244" s="39" t="s">
        <v>92</v>
      </c>
      <c r="B244" s="34" t="s">
        <v>90</v>
      </c>
      <c r="C244" s="34" t="s">
        <v>91</v>
      </c>
      <c r="D244" s="34" t="s">
        <v>144</v>
      </c>
      <c r="E244" s="34" t="s">
        <v>100</v>
      </c>
      <c r="F244" s="60">
        <v>331.17</v>
      </c>
      <c r="G244" s="60">
        <v>331.17</v>
      </c>
      <c r="H244" s="63" t="s">
        <v>85</v>
      </c>
    </row>
    <row r="245" spans="1:8" s="42" customFormat="1" ht="13.5" thickBot="1">
      <c r="A245" s="85"/>
      <c r="B245" s="86"/>
      <c r="C245" s="86"/>
      <c r="D245" s="86"/>
      <c r="E245" s="86"/>
      <c r="F245" s="103">
        <f>SUM(F244)</f>
        <v>331.17</v>
      </c>
      <c r="G245" s="103">
        <f>SUM(G244)</f>
        <v>331.17</v>
      </c>
      <c r="H245" s="43"/>
    </row>
    <row r="246" spans="1:8" s="42" customFormat="1" ht="13.5" thickBot="1">
      <c r="A246" s="92"/>
      <c r="B246" s="93"/>
      <c r="C246" s="93"/>
      <c r="D246" s="93"/>
      <c r="E246" s="93"/>
      <c r="F246" s="82">
        <f>F220+F222+F225+F228+F230+F233+F235+F237+F239+F241+F243+F245</f>
        <v>103318.80999999998</v>
      </c>
      <c r="G246" s="82">
        <f>G220+G222+G225+G228+G230+G233+G235+G237+G239+G241+G243+G245</f>
        <v>103318.80999999998</v>
      </c>
      <c r="H246" s="75"/>
    </row>
    <row r="252" spans="1:8" ht="27.75" customHeight="1">
      <c r="A252" s="497" t="s">
        <v>149</v>
      </c>
      <c r="B252" s="498"/>
      <c r="C252" s="498"/>
      <c r="D252" s="498"/>
      <c r="E252" s="498"/>
      <c r="F252" s="498"/>
      <c r="G252" s="498"/>
      <c r="H252" s="498"/>
    </row>
    <row r="254" spans="1:8" ht="13.5" thickBot="1"/>
    <row r="255" spans="1:8" s="26" customFormat="1" ht="23.25" thickBot="1">
      <c r="A255" s="118" t="s">
        <v>0</v>
      </c>
      <c r="B255" s="119" t="s">
        <v>2</v>
      </c>
      <c r="C255" s="119" t="s">
        <v>1</v>
      </c>
      <c r="D255" s="119" t="s">
        <v>3</v>
      </c>
      <c r="E255" s="119" t="s">
        <v>4</v>
      </c>
      <c r="F255" s="119" t="s">
        <v>5</v>
      </c>
      <c r="G255" s="119" t="s">
        <v>6</v>
      </c>
      <c r="H255" s="120" t="s">
        <v>74</v>
      </c>
    </row>
    <row r="256" spans="1:8" ht="13.5" thickBot="1">
      <c r="A256" s="39" t="s">
        <v>57</v>
      </c>
      <c r="B256" s="34" t="s">
        <v>55</v>
      </c>
      <c r="C256" s="34" t="s">
        <v>56</v>
      </c>
      <c r="D256" s="34" t="s">
        <v>147</v>
      </c>
      <c r="E256" s="34" t="s">
        <v>104</v>
      </c>
      <c r="F256" s="60">
        <v>65.7</v>
      </c>
      <c r="G256" s="60">
        <v>65.7</v>
      </c>
      <c r="H256" s="63" t="s">
        <v>85</v>
      </c>
    </row>
    <row r="257" spans="1:11" s="42" customFormat="1" ht="13.5" thickBot="1">
      <c r="A257" s="121"/>
      <c r="B257" s="122"/>
      <c r="C257" s="122"/>
      <c r="D257" s="122"/>
      <c r="E257" s="122"/>
      <c r="F257" s="123">
        <f>SUM(F256)</f>
        <v>65.7</v>
      </c>
      <c r="G257" s="123">
        <f>SUM(G256)</f>
        <v>65.7</v>
      </c>
      <c r="H257" s="124"/>
    </row>
    <row r="258" spans="1:11" s="42" customFormat="1">
      <c r="A258" s="40" t="s">
        <v>20</v>
      </c>
      <c r="B258" s="35" t="s">
        <v>18</v>
      </c>
      <c r="C258" s="35" t="s">
        <v>19</v>
      </c>
      <c r="D258" s="35">
        <v>333</v>
      </c>
      <c r="E258" s="35" t="s">
        <v>104</v>
      </c>
      <c r="F258" s="126">
        <v>5738.58</v>
      </c>
      <c r="G258" s="126">
        <v>5738.58</v>
      </c>
      <c r="H258" s="88" t="s">
        <v>7</v>
      </c>
    </row>
    <row r="259" spans="1:11" s="42" customFormat="1">
      <c r="A259" s="37" t="s">
        <v>20</v>
      </c>
      <c r="B259" s="32" t="s">
        <v>18</v>
      </c>
      <c r="C259" s="32" t="s">
        <v>19</v>
      </c>
      <c r="D259" s="32">
        <v>202312</v>
      </c>
      <c r="E259" s="32" t="s">
        <v>148</v>
      </c>
      <c r="F259" s="127">
        <v>-1101.83</v>
      </c>
      <c r="G259" s="127">
        <v>-1101.83</v>
      </c>
      <c r="H259" s="128" t="s">
        <v>7</v>
      </c>
    </row>
    <row r="260" spans="1:11" ht="13.5" thickBot="1">
      <c r="A260" s="38" t="s">
        <v>20</v>
      </c>
      <c r="B260" s="33" t="s">
        <v>18</v>
      </c>
      <c r="C260" s="33" t="s">
        <v>19</v>
      </c>
      <c r="D260" s="33" t="s">
        <v>146</v>
      </c>
      <c r="E260" s="33" t="s">
        <v>100</v>
      </c>
      <c r="F260" s="10">
        <v>662.34</v>
      </c>
      <c r="G260" s="10">
        <v>662.34</v>
      </c>
      <c r="H260" s="62" t="s">
        <v>85</v>
      </c>
    </row>
    <row r="261" spans="1:11" s="42" customFormat="1" ht="13.5" thickBot="1">
      <c r="A261" s="85"/>
      <c r="B261" s="86"/>
      <c r="C261" s="86"/>
      <c r="D261" s="86"/>
      <c r="E261" s="86"/>
      <c r="F261" s="103">
        <f>SUM(F258:F260)</f>
        <v>5299.09</v>
      </c>
      <c r="G261" s="103">
        <f>SUM(G258:G260)</f>
        <v>5299.09</v>
      </c>
      <c r="H261" s="43"/>
    </row>
    <row r="262" spans="1:11" s="42" customFormat="1" ht="13.5" thickBot="1">
      <c r="A262" s="92"/>
      <c r="B262" s="93"/>
      <c r="C262" s="93"/>
      <c r="D262" s="93"/>
      <c r="E262" s="93"/>
      <c r="F262" s="82">
        <f>F261+F257</f>
        <v>5364.79</v>
      </c>
      <c r="G262" s="82">
        <f>G261+G257</f>
        <v>5364.79</v>
      </c>
      <c r="H262" s="75"/>
    </row>
    <row r="267" spans="1:11" ht="27.75" customHeight="1">
      <c r="A267" s="497" t="s">
        <v>156</v>
      </c>
      <c r="B267" s="498"/>
      <c r="C267" s="498"/>
      <c r="D267" s="498"/>
      <c r="E267" s="498"/>
      <c r="F267" s="498"/>
      <c r="G267" s="498"/>
      <c r="H267" s="498"/>
      <c r="I267" s="498"/>
      <c r="J267" s="498"/>
      <c r="K267" s="65"/>
    </row>
    <row r="268" spans="1:11">
      <c r="K268" s="30"/>
    </row>
    <row r="269" spans="1:11" ht="13.5" thickBot="1">
      <c r="K269" s="30"/>
    </row>
    <row r="270" spans="1:11" s="26" customFormat="1" ht="57" thickBot="1">
      <c r="A270" s="111" t="s">
        <v>0</v>
      </c>
      <c r="B270" s="112" t="s">
        <v>2</v>
      </c>
      <c r="C270" s="112" t="s">
        <v>1</v>
      </c>
      <c r="D270" s="112" t="s">
        <v>3</v>
      </c>
      <c r="E270" s="112" t="s">
        <v>4</v>
      </c>
      <c r="F270" s="112" t="s">
        <v>5</v>
      </c>
      <c r="G270" s="112" t="s">
        <v>6</v>
      </c>
      <c r="H270" s="112" t="s">
        <v>77</v>
      </c>
      <c r="I270" s="112" t="s">
        <v>78</v>
      </c>
      <c r="J270" s="112" t="s">
        <v>79</v>
      </c>
      <c r="K270" s="113" t="s">
        <v>74</v>
      </c>
    </row>
    <row r="271" spans="1:11">
      <c r="A271" s="40" t="s">
        <v>8</v>
      </c>
      <c r="B271" s="35" t="s">
        <v>10</v>
      </c>
      <c r="C271" s="35" t="s">
        <v>9</v>
      </c>
      <c r="D271" s="76" t="s">
        <v>150</v>
      </c>
      <c r="E271" s="76" t="s">
        <v>104</v>
      </c>
      <c r="F271" s="452">
        <v>7623.11</v>
      </c>
      <c r="G271" s="452">
        <v>7623.11</v>
      </c>
      <c r="H271" s="18" t="s">
        <v>11</v>
      </c>
      <c r="I271" s="18" t="s">
        <v>11</v>
      </c>
      <c r="J271" s="18" t="s">
        <v>11</v>
      </c>
      <c r="K271" s="73" t="s">
        <v>7</v>
      </c>
    </row>
    <row r="272" spans="1:11">
      <c r="A272" s="37" t="s">
        <v>8</v>
      </c>
      <c r="B272" s="32" t="s">
        <v>10</v>
      </c>
      <c r="C272" s="32" t="s">
        <v>9</v>
      </c>
      <c r="D272" s="76" t="s">
        <v>151</v>
      </c>
      <c r="E272" s="76" t="s">
        <v>104</v>
      </c>
      <c r="F272" s="452">
        <v>9080.17</v>
      </c>
      <c r="G272" s="452">
        <v>9080.17</v>
      </c>
      <c r="H272" s="19" t="s">
        <v>11</v>
      </c>
      <c r="I272" s="19" t="s">
        <v>11</v>
      </c>
      <c r="J272" s="19" t="s">
        <v>11</v>
      </c>
      <c r="K272" s="69" t="s">
        <v>73</v>
      </c>
    </row>
    <row r="273" spans="1:11" ht="13.5" thickBot="1">
      <c r="A273" s="38" t="s">
        <v>8</v>
      </c>
      <c r="B273" s="33" t="s">
        <v>10</v>
      </c>
      <c r="C273" s="33" t="s">
        <v>9</v>
      </c>
      <c r="D273" s="130" t="s">
        <v>152</v>
      </c>
      <c r="E273" s="130" t="s">
        <v>104</v>
      </c>
      <c r="F273" s="131">
        <v>5723.16</v>
      </c>
      <c r="G273" s="131">
        <v>5723.16</v>
      </c>
      <c r="H273" s="20" t="s">
        <v>11</v>
      </c>
      <c r="I273" s="20" t="s">
        <v>11</v>
      </c>
      <c r="J273" s="20" t="s">
        <v>11</v>
      </c>
      <c r="K273" s="70" t="s">
        <v>85</v>
      </c>
    </row>
    <row r="274" spans="1:11" s="42" customFormat="1" ht="13.5" thickBot="1">
      <c r="A274" s="85"/>
      <c r="B274" s="86"/>
      <c r="C274" s="86"/>
      <c r="D274" s="95"/>
      <c r="E274" s="95"/>
      <c r="F274" s="51">
        <f>SUM(F271:F273)</f>
        <v>22426.44</v>
      </c>
      <c r="G274" s="51">
        <f>SUM(G271:G273)</f>
        <v>22426.44</v>
      </c>
      <c r="H274" s="44"/>
      <c r="I274" s="44"/>
      <c r="J274" s="44"/>
      <c r="K274" s="96"/>
    </row>
    <row r="275" spans="1:11">
      <c r="A275" s="36" t="s">
        <v>14</v>
      </c>
      <c r="B275" s="31" t="s">
        <v>12</v>
      </c>
      <c r="C275" s="31" t="s">
        <v>13</v>
      </c>
      <c r="D275" s="76" t="s">
        <v>153</v>
      </c>
      <c r="E275" s="76" t="s">
        <v>114</v>
      </c>
      <c r="F275" s="452">
        <v>3671.95</v>
      </c>
      <c r="G275" s="452">
        <v>3671.95</v>
      </c>
      <c r="H275" s="21" t="s">
        <v>11</v>
      </c>
      <c r="I275" s="21" t="s">
        <v>11</v>
      </c>
      <c r="J275" s="21" t="s">
        <v>11</v>
      </c>
      <c r="K275" s="68" t="s">
        <v>7</v>
      </c>
    </row>
    <row r="276" spans="1:11">
      <c r="A276" s="37" t="s">
        <v>14</v>
      </c>
      <c r="B276" s="32" t="s">
        <v>12</v>
      </c>
      <c r="C276" s="32" t="s">
        <v>13</v>
      </c>
      <c r="D276" s="130" t="s">
        <v>154</v>
      </c>
      <c r="E276" s="130" t="s">
        <v>114</v>
      </c>
      <c r="F276" s="131">
        <v>2324.38</v>
      </c>
      <c r="G276" s="131">
        <v>2324.38</v>
      </c>
      <c r="H276" s="19" t="s">
        <v>11</v>
      </c>
      <c r="I276" s="19" t="s">
        <v>11</v>
      </c>
      <c r="J276" s="19" t="s">
        <v>11</v>
      </c>
      <c r="K276" s="69" t="s">
        <v>73</v>
      </c>
    </row>
    <row r="277" spans="1:11" ht="13.5" thickBot="1">
      <c r="A277" s="38" t="s">
        <v>14</v>
      </c>
      <c r="B277" s="33" t="s">
        <v>12</v>
      </c>
      <c r="C277" s="33" t="s">
        <v>13</v>
      </c>
      <c r="D277" s="33"/>
      <c r="E277" s="33"/>
      <c r="F277" s="10"/>
      <c r="G277" s="10"/>
      <c r="H277" s="20" t="s">
        <v>11</v>
      </c>
      <c r="I277" s="20" t="s">
        <v>11</v>
      </c>
      <c r="J277" s="20" t="s">
        <v>11</v>
      </c>
      <c r="K277" s="70" t="s">
        <v>85</v>
      </c>
    </row>
    <row r="278" spans="1:11" s="42" customFormat="1" ht="13.5" thickBot="1">
      <c r="A278" s="121"/>
      <c r="B278" s="122"/>
      <c r="C278" s="122"/>
      <c r="D278" s="122"/>
      <c r="E278" s="122"/>
      <c r="F278" s="123">
        <f>SUM(F275:F277)</f>
        <v>5996.33</v>
      </c>
      <c r="G278" s="123">
        <f>SUM(G275:G277)</f>
        <v>5996.33</v>
      </c>
      <c r="H278" s="132"/>
      <c r="I278" s="132"/>
      <c r="J278" s="132"/>
      <c r="K278" s="133"/>
    </row>
    <row r="279" spans="1:11" ht="13.5" thickBot="1">
      <c r="A279" s="45" t="s">
        <v>17</v>
      </c>
      <c r="B279" s="46" t="s">
        <v>15</v>
      </c>
      <c r="C279" s="46" t="s">
        <v>16</v>
      </c>
      <c r="D279" s="46" t="s">
        <v>155</v>
      </c>
      <c r="E279" s="46" t="s">
        <v>104</v>
      </c>
      <c r="F279" s="59">
        <v>920.11</v>
      </c>
      <c r="G279" s="59">
        <v>920.11</v>
      </c>
      <c r="H279" s="24" t="s">
        <v>11</v>
      </c>
      <c r="I279" s="24" t="s">
        <v>11</v>
      </c>
      <c r="J279" s="24" t="s">
        <v>11</v>
      </c>
      <c r="K279" s="134" t="s">
        <v>7</v>
      </c>
    </row>
    <row r="280" spans="1:11" ht="13.5" thickBot="1">
      <c r="A280" s="39"/>
      <c r="B280" s="34"/>
      <c r="C280" s="34"/>
      <c r="D280" s="129"/>
      <c r="E280" s="34"/>
      <c r="F280" s="103">
        <f>SUM(F279)</f>
        <v>920.11</v>
      </c>
      <c r="G280" s="103">
        <f>SUM(G279)</f>
        <v>920.11</v>
      </c>
      <c r="H280" s="22"/>
      <c r="I280" s="22"/>
      <c r="J280" s="22"/>
      <c r="K280" s="71"/>
    </row>
    <row r="281" spans="1:11" s="42" customFormat="1" ht="13.5" thickBot="1">
      <c r="A281" s="85"/>
      <c r="B281" s="86"/>
      <c r="C281" s="86"/>
      <c r="D281" s="86"/>
      <c r="E281" s="86"/>
      <c r="F281" s="103">
        <f>F280+F278+F274</f>
        <v>29342.879999999997</v>
      </c>
      <c r="G281" s="103">
        <f>G280+G278+G274</f>
        <v>29342.879999999997</v>
      </c>
      <c r="H281" s="44"/>
      <c r="I281" s="44"/>
      <c r="J281" s="44"/>
      <c r="K281" s="96"/>
    </row>
    <row r="286" spans="1:11" ht="30" customHeight="1">
      <c r="A286" s="497" t="s">
        <v>159</v>
      </c>
      <c r="B286" s="498"/>
      <c r="C286" s="498"/>
      <c r="D286" s="498"/>
      <c r="E286" s="498"/>
      <c r="F286" s="498"/>
      <c r="G286" s="498"/>
      <c r="H286" s="498"/>
    </row>
    <row r="288" spans="1:11" ht="13.5" thickBot="1"/>
    <row r="289" spans="1:8" s="26" customFormat="1" ht="23.25" thickBot="1">
      <c r="A289" s="118" t="s">
        <v>0</v>
      </c>
      <c r="B289" s="119" t="s">
        <v>2</v>
      </c>
      <c r="C289" s="119" t="s">
        <v>1</v>
      </c>
      <c r="D289" s="119" t="s">
        <v>3</v>
      </c>
      <c r="E289" s="119" t="s">
        <v>4</v>
      </c>
      <c r="F289" s="119" t="s">
        <v>5</v>
      </c>
      <c r="G289" s="119" t="s">
        <v>6</v>
      </c>
      <c r="H289" s="120" t="s">
        <v>74</v>
      </c>
    </row>
    <row r="290" spans="1:8" ht="13.5" thickBot="1">
      <c r="A290" s="39" t="s">
        <v>14</v>
      </c>
      <c r="B290" s="34" t="s">
        <v>12</v>
      </c>
      <c r="C290" s="34" t="s">
        <v>13</v>
      </c>
      <c r="D290" s="76" t="s">
        <v>157</v>
      </c>
      <c r="E290" s="76" t="s">
        <v>158</v>
      </c>
      <c r="F290" s="452">
        <v>2186911.25</v>
      </c>
      <c r="G290" s="452">
        <v>1030311.42</v>
      </c>
      <c r="H290" s="63" t="s">
        <v>85</v>
      </c>
    </row>
    <row r="291" spans="1:8" s="42" customFormat="1" ht="13.5" thickBot="1">
      <c r="A291" s="92"/>
      <c r="B291" s="93"/>
      <c r="C291" s="93"/>
      <c r="D291" s="93"/>
      <c r="E291" s="93"/>
      <c r="F291" s="82">
        <f>SUM(F290)</f>
        <v>2186911.25</v>
      </c>
      <c r="G291" s="82">
        <f>SUM(G290)</f>
        <v>1030311.42</v>
      </c>
      <c r="H291" s="75"/>
    </row>
    <row r="294" spans="1:8" ht="13.5" thickBot="1"/>
    <row r="295" spans="1:8" ht="13.5" thickBot="1">
      <c r="E295" s="500" t="s">
        <v>748</v>
      </c>
      <c r="F295" s="53"/>
      <c r="G295" s="499">
        <f>G291+G281+G262+G246+G206+G190+G113+G99+G87+G14</f>
        <v>39529000</v>
      </c>
    </row>
  </sheetData>
  <mergeCells count="10">
    <mergeCell ref="A196:J196"/>
    <mergeCell ref="A215:H215"/>
    <mergeCell ref="A252:H252"/>
    <mergeCell ref="A267:J267"/>
    <mergeCell ref="A286:H286"/>
    <mergeCell ref="A6:H6"/>
    <mergeCell ref="A17:J17"/>
    <mergeCell ref="A92:J92"/>
    <mergeCell ref="A106:J106"/>
    <mergeCell ref="A119:J119"/>
  </mergeCells>
  <pageMargins left="0.19" right="0.34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3"/>
  <sheetViews>
    <sheetView tabSelected="1" topLeftCell="A93" workbookViewId="0">
      <selection activeCell="F133" sqref="F133:G133"/>
    </sheetView>
  </sheetViews>
  <sheetFormatPr defaultRowHeight="12.75"/>
  <cols>
    <col min="1" max="1" width="47.42578125" style="30" bestFit="1" customWidth="1"/>
    <col min="2" max="5" width="9.140625" style="30"/>
    <col min="6" max="6" width="15.85546875" bestFit="1" customWidth="1"/>
    <col min="7" max="7" width="16" bestFit="1" customWidth="1"/>
    <col min="8" max="8" width="18" bestFit="1" customWidth="1"/>
  </cols>
  <sheetData>
    <row r="2" spans="1:11">
      <c r="A2" s="291" t="s">
        <v>21</v>
      </c>
      <c r="H2" s="3" t="s">
        <v>22</v>
      </c>
    </row>
    <row r="3" spans="1:11">
      <c r="H3" s="2" t="s">
        <v>76</v>
      </c>
    </row>
    <row r="4" spans="1:11">
      <c r="H4" s="2" t="s">
        <v>23</v>
      </c>
    </row>
    <row r="5" spans="1:11">
      <c r="F5" s="30"/>
      <c r="I5" s="333"/>
    </row>
    <row r="6" spans="1:11">
      <c r="F6" s="30"/>
      <c r="I6" s="333"/>
    </row>
    <row r="7" spans="1:11" s="26" customFormat="1" ht="32.25" customHeight="1">
      <c r="A7" s="497" t="s">
        <v>742</v>
      </c>
      <c r="B7" s="498"/>
      <c r="C7" s="498"/>
      <c r="D7" s="498"/>
      <c r="E7" s="498"/>
      <c r="F7" s="498"/>
      <c r="G7" s="498"/>
      <c r="H7" s="498"/>
      <c r="I7" s="65"/>
      <c r="J7" s="65"/>
      <c r="K7"/>
    </row>
    <row r="11" spans="1:11" ht="13.5" thickBot="1"/>
    <row r="12" spans="1:11" s="26" customFormat="1" ht="34.5" thickBot="1">
      <c r="A12" s="485" t="s">
        <v>0</v>
      </c>
      <c r="B12" s="486" t="s">
        <v>2</v>
      </c>
      <c r="C12" s="486" t="s">
        <v>1</v>
      </c>
      <c r="D12" s="486" t="s">
        <v>3</v>
      </c>
      <c r="E12" s="486" t="s">
        <v>4</v>
      </c>
      <c r="F12" s="486" t="s">
        <v>5</v>
      </c>
      <c r="G12" s="486" t="s">
        <v>6</v>
      </c>
      <c r="H12" s="486" t="s">
        <v>77</v>
      </c>
      <c r="I12" s="486" t="s">
        <v>78</v>
      </c>
      <c r="J12" s="487" t="s">
        <v>79</v>
      </c>
    </row>
    <row r="13" spans="1:11">
      <c r="A13" s="177" t="s">
        <v>17</v>
      </c>
      <c r="B13" s="178" t="s">
        <v>15</v>
      </c>
      <c r="C13" s="178" t="s">
        <v>16</v>
      </c>
      <c r="D13" s="178" t="s">
        <v>713</v>
      </c>
      <c r="E13" s="178" t="s">
        <v>712</v>
      </c>
      <c r="F13" s="173">
        <v>484189.5</v>
      </c>
      <c r="G13" s="173">
        <v>484189.5</v>
      </c>
      <c r="H13" s="245" t="s">
        <v>11</v>
      </c>
      <c r="I13" s="245" t="s">
        <v>11</v>
      </c>
      <c r="J13" s="175" t="s">
        <v>7</v>
      </c>
    </row>
    <row r="14" spans="1:11" ht="13.5" thickBot="1">
      <c r="A14" s="186" t="s">
        <v>17</v>
      </c>
      <c r="B14" s="187" t="s">
        <v>15</v>
      </c>
      <c r="C14" s="187" t="s">
        <v>16</v>
      </c>
      <c r="D14" s="187" t="s">
        <v>711</v>
      </c>
      <c r="E14" s="187" t="s">
        <v>712</v>
      </c>
      <c r="F14" s="188">
        <v>128302</v>
      </c>
      <c r="G14" s="188">
        <v>128302</v>
      </c>
      <c r="H14" s="249" t="s">
        <v>11</v>
      </c>
      <c r="I14" s="249" t="s">
        <v>11</v>
      </c>
      <c r="J14" s="185" t="s">
        <v>85</v>
      </c>
    </row>
    <row r="15" spans="1:11" s="42" customFormat="1" ht="13.5" thickBot="1">
      <c r="A15" s="193"/>
      <c r="B15" s="194"/>
      <c r="C15" s="194"/>
      <c r="D15" s="194"/>
      <c r="E15" s="194"/>
      <c r="F15" s="195">
        <f>SUM(F13:F14)</f>
        <v>612491.5</v>
      </c>
      <c r="G15" s="195">
        <f>SUM(G13:G14)</f>
        <v>612491.5</v>
      </c>
      <c r="H15" s="411"/>
      <c r="I15" s="411"/>
      <c r="J15" s="196"/>
    </row>
    <row r="16" spans="1:11">
      <c r="A16" s="177" t="s">
        <v>33</v>
      </c>
      <c r="B16" s="178" t="s">
        <v>31</v>
      </c>
      <c r="C16" s="178" t="s">
        <v>32</v>
      </c>
      <c r="D16" s="178" t="s">
        <v>185</v>
      </c>
      <c r="E16" s="178" t="s">
        <v>712</v>
      </c>
      <c r="F16" s="173">
        <v>629475.29</v>
      </c>
      <c r="G16" s="173">
        <v>629475.29</v>
      </c>
      <c r="H16" s="245" t="s">
        <v>11</v>
      </c>
      <c r="I16" s="245" t="s">
        <v>11</v>
      </c>
      <c r="J16" s="175" t="s">
        <v>7</v>
      </c>
    </row>
    <row r="17" spans="1:10">
      <c r="A17" s="174" t="s">
        <v>33</v>
      </c>
      <c r="B17" s="76" t="s">
        <v>31</v>
      </c>
      <c r="C17" s="76" t="s">
        <v>32</v>
      </c>
      <c r="D17" s="76" t="s">
        <v>379</v>
      </c>
      <c r="E17" s="76" t="s">
        <v>712</v>
      </c>
      <c r="F17" s="452">
        <v>208653.59</v>
      </c>
      <c r="G17" s="452">
        <v>208653.59</v>
      </c>
      <c r="H17" s="260" t="s">
        <v>11</v>
      </c>
      <c r="I17" s="260" t="s">
        <v>11</v>
      </c>
      <c r="J17" s="176" t="s">
        <v>73</v>
      </c>
    </row>
    <row r="18" spans="1:10" ht="13.5" thickBot="1">
      <c r="A18" s="186" t="s">
        <v>33</v>
      </c>
      <c r="B18" s="187" t="s">
        <v>31</v>
      </c>
      <c r="C18" s="187" t="s">
        <v>32</v>
      </c>
      <c r="D18" s="187" t="s">
        <v>269</v>
      </c>
      <c r="E18" s="187" t="s">
        <v>712</v>
      </c>
      <c r="F18" s="188">
        <v>78920.12</v>
      </c>
      <c r="G18" s="188">
        <v>78920.12</v>
      </c>
      <c r="H18" s="249" t="s">
        <v>11</v>
      </c>
      <c r="I18" s="249" t="s">
        <v>11</v>
      </c>
      <c r="J18" s="189" t="s">
        <v>75</v>
      </c>
    </row>
    <row r="19" spans="1:10" s="42" customFormat="1" ht="13.5" thickBot="1">
      <c r="A19" s="193"/>
      <c r="B19" s="194"/>
      <c r="C19" s="194"/>
      <c r="D19" s="194"/>
      <c r="E19" s="194"/>
      <c r="F19" s="195">
        <f>SUM(F16:F18)</f>
        <v>917049</v>
      </c>
      <c r="G19" s="195">
        <f>SUM(G16:G18)</f>
        <v>917049</v>
      </c>
      <c r="H19" s="411"/>
      <c r="I19" s="411"/>
      <c r="J19" s="196"/>
    </row>
    <row r="20" spans="1:10">
      <c r="A20" s="177" t="s">
        <v>36</v>
      </c>
      <c r="B20" s="178" t="s">
        <v>34</v>
      </c>
      <c r="C20" s="178" t="s">
        <v>35</v>
      </c>
      <c r="D20" s="178" t="s">
        <v>715</v>
      </c>
      <c r="E20" s="178" t="s">
        <v>712</v>
      </c>
      <c r="F20" s="173">
        <v>975595.45</v>
      </c>
      <c r="G20" s="173">
        <v>975595.45</v>
      </c>
      <c r="H20" s="245" t="s">
        <v>11</v>
      </c>
      <c r="I20" s="245" t="s">
        <v>11</v>
      </c>
      <c r="J20" s="175" t="s">
        <v>7</v>
      </c>
    </row>
    <row r="21" spans="1:10" ht="13.5" thickBot="1">
      <c r="A21" s="186" t="s">
        <v>36</v>
      </c>
      <c r="B21" s="187" t="s">
        <v>34</v>
      </c>
      <c r="C21" s="187" t="s">
        <v>35</v>
      </c>
      <c r="D21" s="187" t="s">
        <v>714</v>
      </c>
      <c r="E21" s="187" t="s">
        <v>712</v>
      </c>
      <c r="F21" s="188">
        <v>59282.07</v>
      </c>
      <c r="G21" s="188">
        <v>59282.07</v>
      </c>
      <c r="H21" s="249" t="s">
        <v>11</v>
      </c>
      <c r="I21" s="249" t="s">
        <v>11</v>
      </c>
      <c r="J21" s="185" t="s">
        <v>73</v>
      </c>
    </row>
    <row r="22" spans="1:10" s="42" customFormat="1" ht="13.5" thickBot="1">
      <c r="A22" s="193"/>
      <c r="B22" s="194"/>
      <c r="C22" s="194"/>
      <c r="D22" s="194"/>
      <c r="E22" s="194"/>
      <c r="F22" s="195">
        <f>SUM(F20:F21)</f>
        <v>1034877.5199999999</v>
      </c>
      <c r="G22" s="195">
        <f>SUM(G20:G21)</f>
        <v>1034877.5199999999</v>
      </c>
      <c r="H22" s="411"/>
      <c r="I22" s="411"/>
      <c r="J22" s="196"/>
    </row>
    <row r="23" spans="1:10">
      <c r="A23" s="177" t="s">
        <v>39</v>
      </c>
      <c r="B23" s="178" t="s">
        <v>37</v>
      </c>
      <c r="C23" s="178" t="s">
        <v>38</v>
      </c>
      <c r="D23" s="178" t="s">
        <v>717</v>
      </c>
      <c r="E23" s="178" t="s">
        <v>712</v>
      </c>
      <c r="F23" s="173">
        <v>1363784.22</v>
      </c>
      <c r="G23" s="173">
        <v>1363784.22</v>
      </c>
      <c r="H23" s="245" t="s">
        <v>11</v>
      </c>
      <c r="I23" s="245" t="s">
        <v>11</v>
      </c>
      <c r="J23" s="175" t="s">
        <v>7</v>
      </c>
    </row>
    <row r="24" spans="1:10" ht="13.5" thickBot="1">
      <c r="A24" s="186" t="s">
        <v>39</v>
      </c>
      <c r="B24" s="187" t="s">
        <v>37</v>
      </c>
      <c r="C24" s="187" t="s">
        <v>38</v>
      </c>
      <c r="D24" s="187" t="s">
        <v>716</v>
      </c>
      <c r="E24" s="187" t="s">
        <v>712</v>
      </c>
      <c r="F24" s="188">
        <v>78467</v>
      </c>
      <c r="G24" s="188">
        <v>78467</v>
      </c>
      <c r="H24" s="249" t="s">
        <v>11</v>
      </c>
      <c r="I24" s="249" t="s">
        <v>11</v>
      </c>
      <c r="J24" s="185" t="s">
        <v>85</v>
      </c>
    </row>
    <row r="25" spans="1:10" s="42" customFormat="1" ht="13.5" thickBot="1">
      <c r="A25" s="193"/>
      <c r="B25" s="194"/>
      <c r="C25" s="194"/>
      <c r="D25" s="194"/>
      <c r="E25" s="194"/>
      <c r="F25" s="195">
        <f>SUM(F23:F24)</f>
        <v>1442251.22</v>
      </c>
      <c r="G25" s="195">
        <f>SUM(G23:G24)</f>
        <v>1442251.22</v>
      </c>
      <c r="H25" s="411"/>
      <c r="I25" s="411"/>
      <c r="J25" s="196"/>
    </row>
    <row r="26" spans="1:10">
      <c r="A26" s="177" t="s">
        <v>42</v>
      </c>
      <c r="B26" s="178" t="s">
        <v>40</v>
      </c>
      <c r="C26" s="178" t="s">
        <v>41</v>
      </c>
      <c r="D26" s="178" t="s">
        <v>122</v>
      </c>
      <c r="E26" s="178" t="s">
        <v>712</v>
      </c>
      <c r="F26" s="173">
        <v>72761.19</v>
      </c>
      <c r="G26" s="173">
        <v>72761.19</v>
      </c>
      <c r="H26" s="245" t="s">
        <v>11</v>
      </c>
      <c r="I26" s="245" t="s">
        <v>11</v>
      </c>
      <c r="J26" s="175" t="s">
        <v>7</v>
      </c>
    </row>
    <row r="27" spans="1:10">
      <c r="A27" s="174" t="s">
        <v>42</v>
      </c>
      <c r="B27" s="76" t="s">
        <v>40</v>
      </c>
      <c r="C27" s="76" t="s">
        <v>41</v>
      </c>
      <c r="D27" s="76" t="s">
        <v>718</v>
      </c>
      <c r="E27" s="76" t="s">
        <v>712</v>
      </c>
      <c r="F27" s="452">
        <v>60649.5</v>
      </c>
      <c r="G27" s="452">
        <v>60649.5</v>
      </c>
      <c r="H27" s="260" t="s">
        <v>11</v>
      </c>
      <c r="I27" s="260" t="s">
        <v>11</v>
      </c>
      <c r="J27" s="175" t="s">
        <v>73</v>
      </c>
    </row>
    <row r="28" spans="1:10" ht="13.5" thickBot="1">
      <c r="A28" s="186" t="s">
        <v>42</v>
      </c>
      <c r="B28" s="187" t="s">
        <v>40</v>
      </c>
      <c r="C28" s="187" t="s">
        <v>41</v>
      </c>
      <c r="D28" s="187" t="s">
        <v>123</v>
      </c>
      <c r="E28" s="187" t="s">
        <v>712</v>
      </c>
      <c r="F28" s="188">
        <v>77963</v>
      </c>
      <c r="G28" s="188">
        <v>77963</v>
      </c>
      <c r="H28" s="249" t="s">
        <v>11</v>
      </c>
      <c r="I28" s="249" t="s">
        <v>11</v>
      </c>
      <c r="J28" s="185" t="s">
        <v>85</v>
      </c>
    </row>
    <row r="29" spans="1:10" s="42" customFormat="1" ht="13.5" thickBot="1">
      <c r="A29" s="193"/>
      <c r="B29" s="194"/>
      <c r="C29" s="194"/>
      <c r="D29" s="194"/>
      <c r="E29" s="194"/>
      <c r="F29" s="195">
        <f>SUM(F26:F28)</f>
        <v>211373.69</v>
      </c>
      <c r="G29" s="195">
        <f>SUM(G26:G28)</f>
        <v>211373.69</v>
      </c>
      <c r="H29" s="411"/>
      <c r="I29" s="411"/>
      <c r="J29" s="196"/>
    </row>
    <row r="30" spans="1:10">
      <c r="A30" s="177" t="s">
        <v>57</v>
      </c>
      <c r="B30" s="178" t="s">
        <v>55</v>
      </c>
      <c r="C30" s="178" t="s">
        <v>56</v>
      </c>
      <c r="D30" s="178" t="s">
        <v>568</v>
      </c>
      <c r="E30" s="178" t="s">
        <v>712</v>
      </c>
      <c r="F30" s="173">
        <v>40538.67</v>
      </c>
      <c r="G30" s="173">
        <v>40538.67</v>
      </c>
      <c r="H30" s="245" t="s">
        <v>11</v>
      </c>
      <c r="I30" s="245" t="s">
        <v>11</v>
      </c>
      <c r="J30" s="175" t="s">
        <v>7</v>
      </c>
    </row>
    <row r="31" spans="1:10" ht="13.5" thickBot="1">
      <c r="A31" s="186" t="s">
        <v>57</v>
      </c>
      <c r="B31" s="187" t="s">
        <v>55</v>
      </c>
      <c r="C31" s="187" t="s">
        <v>56</v>
      </c>
      <c r="D31" s="187" t="s">
        <v>567</v>
      </c>
      <c r="E31" s="187" t="s">
        <v>712</v>
      </c>
      <c r="F31" s="188">
        <v>93210.4</v>
      </c>
      <c r="G31" s="188">
        <v>93210.4</v>
      </c>
      <c r="H31" s="249" t="s">
        <v>11</v>
      </c>
      <c r="I31" s="249" t="s">
        <v>11</v>
      </c>
      <c r="J31" s="185" t="s">
        <v>73</v>
      </c>
    </row>
    <row r="32" spans="1:10" s="42" customFormat="1" ht="13.5" thickBot="1">
      <c r="A32" s="193"/>
      <c r="B32" s="194"/>
      <c r="C32" s="194"/>
      <c r="D32" s="194"/>
      <c r="E32" s="194"/>
      <c r="F32" s="195">
        <f>SUM(F30:F31)</f>
        <v>133749.07</v>
      </c>
      <c r="G32" s="195">
        <f>SUM(G30:G31)</f>
        <v>133749.07</v>
      </c>
      <c r="H32" s="411"/>
      <c r="I32" s="411"/>
      <c r="J32" s="196"/>
    </row>
    <row r="33" spans="1:11" ht="13.5" thickBot="1">
      <c r="A33" s="182" t="s">
        <v>60</v>
      </c>
      <c r="B33" s="183" t="s">
        <v>58</v>
      </c>
      <c r="C33" s="183" t="s">
        <v>59</v>
      </c>
      <c r="D33" s="183" t="s">
        <v>719</v>
      </c>
      <c r="E33" s="183" t="s">
        <v>712</v>
      </c>
      <c r="F33" s="184">
        <v>229086.15</v>
      </c>
      <c r="G33" s="184">
        <v>229086.15</v>
      </c>
      <c r="H33" s="225" t="s">
        <v>11</v>
      </c>
      <c r="I33" s="225" t="s">
        <v>11</v>
      </c>
      <c r="J33" s="185" t="s">
        <v>73</v>
      </c>
    </row>
    <row r="34" spans="1:11" s="42" customFormat="1" ht="13.5" thickBot="1">
      <c r="A34" s="193"/>
      <c r="B34" s="194"/>
      <c r="C34" s="194"/>
      <c r="D34" s="194"/>
      <c r="E34" s="194"/>
      <c r="F34" s="195">
        <f>SUM(F33)</f>
        <v>229086.15</v>
      </c>
      <c r="G34" s="195">
        <f>SUM(G33)</f>
        <v>229086.15</v>
      </c>
      <c r="H34" s="411"/>
      <c r="I34" s="411"/>
      <c r="J34" s="196"/>
    </row>
    <row r="35" spans="1:11" ht="13.5" thickBot="1">
      <c r="A35" s="182" t="s">
        <v>82</v>
      </c>
      <c r="B35" s="183" t="s">
        <v>80</v>
      </c>
      <c r="C35" s="183" t="s">
        <v>81</v>
      </c>
      <c r="D35" s="183" t="s">
        <v>401</v>
      </c>
      <c r="E35" s="183" t="s">
        <v>712</v>
      </c>
      <c r="F35" s="184">
        <v>93939.520000000004</v>
      </c>
      <c r="G35" s="184">
        <v>93939.520000000004</v>
      </c>
      <c r="H35" s="225" t="s">
        <v>11</v>
      </c>
      <c r="I35" s="225" t="s">
        <v>11</v>
      </c>
      <c r="J35" s="185" t="s">
        <v>75</v>
      </c>
    </row>
    <row r="36" spans="1:11" s="42" customFormat="1" ht="13.5" thickBot="1">
      <c r="A36" s="193"/>
      <c r="B36" s="194"/>
      <c r="C36" s="194"/>
      <c r="D36" s="194"/>
      <c r="E36" s="194"/>
      <c r="F36" s="195">
        <f>SUM(F35)</f>
        <v>93939.520000000004</v>
      </c>
      <c r="G36" s="195">
        <f>SUM(G35)</f>
        <v>93939.520000000004</v>
      </c>
      <c r="H36" s="411"/>
      <c r="I36" s="411"/>
      <c r="J36" s="196"/>
    </row>
    <row r="37" spans="1:11" s="42" customFormat="1" ht="13.5" thickBot="1">
      <c r="A37" s="92" t="s">
        <v>11</v>
      </c>
      <c r="B37" s="93" t="s">
        <v>11</v>
      </c>
      <c r="C37" s="93" t="s">
        <v>11</v>
      </c>
      <c r="D37" s="93" t="s">
        <v>11</v>
      </c>
      <c r="E37" s="93" t="s">
        <v>11</v>
      </c>
      <c r="F37" s="82">
        <f>F15+F19+F22+F25+F29+F32+F34+F36</f>
        <v>4674817.6700000009</v>
      </c>
      <c r="G37" s="82">
        <f>G15+G19+G22+G25+G29+G32+G34+G36</f>
        <v>4674817.6700000009</v>
      </c>
      <c r="H37" s="230" t="s">
        <v>11</v>
      </c>
      <c r="I37" s="230" t="s">
        <v>11</v>
      </c>
      <c r="J37" s="75"/>
    </row>
    <row r="39" spans="1:11" s="26" customFormat="1" ht="32.25" customHeight="1">
      <c r="A39" s="497" t="s">
        <v>744</v>
      </c>
      <c r="B39" s="498"/>
      <c r="C39" s="498"/>
      <c r="D39" s="498"/>
      <c r="E39" s="498"/>
      <c r="F39" s="498"/>
      <c r="G39" s="498"/>
      <c r="H39" s="498"/>
      <c r="I39" s="65"/>
      <c r="J39" s="65"/>
      <c r="K39"/>
    </row>
    <row r="40" spans="1:11">
      <c r="A40"/>
      <c r="B40"/>
      <c r="C40"/>
      <c r="D40"/>
      <c r="E40"/>
    </row>
    <row r="41" spans="1:11">
      <c r="A41"/>
      <c r="B41"/>
      <c r="C41"/>
      <c r="D41"/>
      <c r="E41"/>
    </row>
    <row r="42" spans="1:11" ht="13.5" thickBot="1">
      <c r="A42"/>
      <c r="B42"/>
      <c r="C42"/>
      <c r="D42"/>
      <c r="E42"/>
    </row>
    <row r="43" spans="1:11" s="224" customFormat="1" ht="34.5" thickBot="1">
      <c r="A43" s="485" t="s">
        <v>0</v>
      </c>
      <c r="B43" s="486" t="s">
        <v>2</v>
      </c>
      <c r="C43" s="486" t="s">
        <v>1</v>
      </c>
      <c r="D43" s="486" t="s">
        <v>3</v>
      </c>
      <c r="E43" s="486" t="s">
        <v>4</v>
      </c>
      <c r="F43" s="486" t="s">
        <v>5</v>
      </c>
      <c r="G43" s="486" t="s">
        <v>6</v>
      </c>
      <c r="H43" s="486" t="s">
        <v>743</v>
      </c>
      <c r="I43" s="486" t="s">
        <v>78</v>
      </c>
      <c r="J43" s="487" t="s">
        <v>74</v>
      </c>
    </row>
    <row r="44" spans="1:11" s="30" customFormat="1" ht="13.5" thickBot="1">
      <c r="A44" s="182" t="s">
        <v>8</v>
      </c>
      <c r="B44" s="183" t="s">
        <v>10</v>
      </c>
      <c r="C44" s="183" t="s">
        <v>9</v>
      </c>
      <c r="D44" s="183" t="s">
        <v>518</v>
      </c>
      <c r="E44" s="183" t="s">
        <v>709</v>
      </c>
      <c r="F44" s="184">
        <v>6040853.1399999997</v>
      </c>
      <c r="G44" s="184">
        <v>3285737.13</v>
      </c>
      <c r="H44" s="273">
        <f>1307043.71</f>
        <v>1307043.71</v>
      </c>
      <c r="I44" s="273">
        <f>F44-G44-H44</f>
        <v>1448072.2999999998</v>
      </c>
      <c r="J44" s="185" t="s">
        <v>7</v>
      </c>
    </row>
    <row r="45" spans="1:11" s="42" customFormat="1" ht="13.5" thickBot="1">
      <c r="A45" s="92" t="s">
        <v>11</v>
      </c>
      <c r="B45" s="93" t="s">
        <v>11</v>
      </c>
      <c r="C45" s="93" t="s">
        <v>11</v>
      </c>
      <c r="D45" s="93" t="s">
        <v>11</v>
      </c>
      <c r="E45" s="93" t="s">
        <v>11</v>
      </c>
      <c r="F45" s="82">
        <f>SUM(F44)</f>
        <v>6040853.1399999997</v>
      </c>
      <c r="G45" s="82">
        <f>SUM(G44)</f>
        <v>3285737.13</v>
      </c>
      <c r="H45" s="82">
        <f t="shared" ref="H45:I45" si="0">SUM(H44)</f>
        <v>1307043.71</v>
      </c>
      <c r="I45" s="82">
        <f t="shared" si="0"/>
        <v>1448072.2999999998</v>
      </c>
      <c r="J45" s="75"/>
    </row>
    <row r="46" spans="1:11">
      <c r="A46"/>
      <c r="B46"/>
      <c r="C46"/>
      <c r="D46"/>
      <c r="E46"/>
    </row>
    <row r="51" spans="1:11" s="26" customFormat="1" ht="32.25" customHeight="1">
      <c r="A51" s="497" t="s">
        <v>742</v>
      </c>
      <c r="B51" s="498"/>
      <c r="C51" s="498"/>
      <c r="D51" s="498"/>
      <c r="E51" s="498"/>
      <c r="F51" s="498"/>
      <c r="G51" s="498"/>
      <c r="H51" s="498"/>
      <c r="I51" s="65"/>
      <c r="J51" s="65"/>
      <c r="K51"/>
    </row>
    <row r="55" spans="1:11" ht="13.5" thickBot="1"/>
    <row r="56" spans="1:11" s="26" customFormat="1" ht="23.25" thickBot="1">
      <c r="A56" s="488" t="s">
        <v>0</v>
      </c>
      <c r="B56" s="489" t="s">
        <v>2</v>
      </c>
      <c r="C56" s="489" t="s">
        <v>1</v>
      </c>
      <c r="D56" s="489" t="s">
        <v>3</v>
      </c>
      <c r="E56" s="489" t="s">
        <v>4</v>
      </c>
      <c r="F56" s="489" t="s">
        <v>5</v>
      </c>
      <c r="G56" s="489" t="s">
        <v>6</v>
      </c>
      <c r="H56" s="489" t="s">
        <v>84</v>
      </c>
      <c r="I56" s="490" t="s">
        <v>74</v>
      </c>
    </row>
    <row r="57" spans="1:11">
      <c r="A57" s="36" t="s">
        <v>14</v>
      </c>
      <c r="B57" s="31" t="s">
        <v>12</v>
      </c>
      <c r="C57" s="31" t="s">
        <v>13</v>
      </c>
      <c r="D57" s="31" t="s">
        <v>720</v>
      </c>
      <c r="E57" s="31" t="s">
        <v>721</v>
      </c>
      <c r="F57" s="58">
        <v>2958658.76</v>
      </c>
      <c r="G57" s="58">
        <v>2053637.42</v>
      </c>
      <c r="H57" s="277">
        <f>F57-G57</f>
        <v>905021.33999999985</v>
      </c>
      <c r="I57" s="137" t="s">
        <v>7</v>
      </c>
    </row>
    <row r="58" spans="1:11">
      <c r="A58" s="37" t="s">
        <v>14</v>
      </c>
      <c r="B58" s="32" t="s">
        <v>12</v>
      </c>
      <c r="C58" s="32" t="s">
        <v>13</v>
      </c>
      <c r="D58" s="32" t="s">
        <v>722</v>
      </c>
      <c r="E58" s="32" t="s">
        <v>721</v>
      </c>
      <c r="F58" s="1">
        <v>415011.67</v>
      </c>
      <c r="G58" s="1">
        <v>288064.14</v>
      </c>
      <c r="H58" s="275">
        <f>F58-G58</f>
        <v>126947.52999999997</v>
      </c>
      <c r="I58" s="128" t="s">
        <v>532</v>
      </c>
    </row>
    <row r="59" spans="1:11" ht="13.5" thickBot="1">
      <c r="A59" s="38" t="s">
        <v>14</v>
      </c>
      <c r="B59" s="33" t="s">
        <v>12</v>
      </c>
      <c r="C59" s="33" t="s">
        <v>13</v>
      </c>
      <c r="D59" s="33" t="s">
        <v>723</v>
      </c>
      <c r="E59" s="33" t="s">
        <v>721</v>
      </c>
      <c r="F59" s="10">
        <v>1526380</v>
      </c>
      <c r="G59" s="10">
        <v>1059477.06</v>
      </c>
      <c r="H59" s="276">
        <f>F59-G59</f>
        <v>466902.93999999994</v>
      </c>
      <c r="I59" s="89" t="s">
        <v>188</v>
      </c>
    </row>
    <row r="60" spans="1:11" s="42" customFormat="1" ht="13.5" thickBot="1">
      <c r="A60" s="85"/>
      <c r="B60" s="86"/>
      <c r="C60" s="86"/>
      <c r="D60" s="86"/>
      <c r="E60" s="86"/>
      <c r="F60" s="103">
        <f>SUM(F57:F59)</f>
        <v>4900050.43</v>
      </c>
      <c r="G60" s="103">
        <f>SUM(G57:G59)</f>
        <v>3401178.62</v>
      </c>
      <c r="H60" s="103">
        <f>SUM(H57:H59)</f>
        <v>1498871.8099999998</v>
      </c>
      <c r="I60" s="41"/>
    </row>
    <row r="61" spans="1:11" ht="13.5" thickBot="1">
      <c r="A61" s="39" t="s">
        <v>33</v>
      </c>
      <c r="B61" s="34" t="s">
        <v>31</v>
      </c>
      <c r="C61" s="34" t="s">
        <v>32</v>
      </c>
      <c r="D61" s="34" t="s">
        <v>312</v>
      </c>
      <c r="E61" s="34" t="s">
        <v>712</v>
      </c>
      <c r="F61" s="60">
        <v>250197</v>
      </c>
      <c r="G61" s="60">
        <v>173664.47</v>
      </c>
      <c r="H61" s="238">
        <f>F61-G61</f>
        <v>76532.53</v>
      </c>
      <c r="I61" s="205" t="s">
        <v>188</v>
      </c>
    </row>
    <row r="62" spans="1:11" s="42" customFormat="1" ht="13.5" thickBot="1">
      <c r="A62" s="85"/>
      <c r="B62" s="86"/>
      <c r="C62" s="86"/>
      <c r="D62" s="86"/>
      <c r="E62" s="86"/>
      <c r="F62" s="103">
        <f>SUM(F61)</f>
        <v>250197</v>
      </c>
      <c r="G62" s="103">
        <f>SUM(G61)</f>
        <v>173664.47</v>
      </c>
      <c r="H62" s="103">
        <f>SUM(H61)</f>
        <v>76532.53</v>
      </c>
      <c r="I62" s="41"/>
    </row>
    <row r="63" spans="1:11" ht="13.5" thickBot="1">
      <c r="A63" s="45" t="s">
        <v>36</v>
      </c>
      <c r="B63" s="46" t="s">
        <v>34</v>
      </c>
      <c r="C63" s="46" t="s">
        <v>35</v>
      </c>
      <c r="D63" s="46" t="s">
        <v>724</v>
      </c>
      <c r="E63" s="46" t="s">
        <v>712</v>
      </c>
      <c r="F63" s="59">
        <v>450178</v>
      </c>
      <c r="G63" s="59">
        <v>312473.46999999997</v>
      </c>
      <c r="H63" s="491">
        <f>F63-G63</f>
        <v>137704.53000000003</v>
      </c>
      <c r="I63" s="240" t="s">
        <v>188</v>
      </c>
    </row>
    <row r="64" spans="1:11" s="42" customFormat="1" ht="13.5" thickBot="1">
      <c r="A64" s="85"/>
      <c r="B64" s="86"/>
      <c r="C64" s="86"/>
      <c r="D64" s="86"/>
      <c r="E64" s="86"/>
      <c r="F64" s="103">
        <f>SUM(F63)</f>
        <v>450178</v>
      </c>
      <c r="G64" s="103">
        <f>SUM(G63)</f>
        <v>312473.46999999997</v>
      </c>
      <c r="H64" s="103">
        <f>SUM(H63)</f>
        <v>137704.53000000003</v>
      </c>
      <c r="I64" s="41"/>
    </row>
    <row r="65" spans="1:9" ht="13.5" thickBot="1">
      <c r="A65" s="39" t="s">
        <v>39</v>
      </c>
      <c r="B65" s="34" t="s">
        <v>37</v>
      </c>
      <c r="C65" s="34" t="s">
        <v>38</v>
      </c>
      <c r="D65" s="34" t="s">
        <v>725</v>
      </c>
      <c r="E65" s="34" t="s">
        <v>712</v>
      </c>
      <c r="F65" s="60">
        <v>1322847.68</v>
      </c>
      <c r="G65" s="60">
        <v>918203.05</v>
      </c>
      <c r="H65" s="238">
        <f>F65-G65</f>
        <v>404644.62999999989</v>
      </c>
      <c r="I65" s="205" t="s">
        <v>532</v>
      </c>
    </row>
    <row r="66" spans="1:9" s="42" customFormat="1" ht="13.5" thickBot="1">
      <c r="A66" s="85"/>
      <c r="B66" s="86"/>
      <c r="C66" s="86"/>
      <c r="D66" s="86"/>
      <c r="E66" s="86"/>
      <c r="F66" s="103">
        <f>SUM(F65)</f>
        <v>1322847.68</v>
      </c>
      <c r="G66" s="103">
        <f t="shared" ref="G66:H66" si="1">SUM(G65)</f>
        <v>918203.05</v>
      </c>
      <c r="H66" s="103">
        <f t="shared" si="1"/>
        <v>404644.62999999989</v>
      </c>
      <c r="I66" s="41"/>
    </row>
    <row r="67" spans="1:9">
      <c r="A67" s="40" t="s">
        <v>45</v>
      </c>
      <c r="B67" s="35" t="s">
        <v>43</v>
      </c>
      <c r="C67" s="35" t="s">
        <v>44</v>
      </c>
      <c r="D67" s="35" t="s">
        <v>726</v>
      </c>
      <c r="E67" s="35" t="s">
        <v>721</v>
      </c>
      <c r="F67" s="11">
        <v>847593.08</v>
      </c>
      <c r="G67" s="11">
        <v>588323.63</v>
      </c>
      <c r="H67" s="274">
        <f>F67-G67</f>
        <v>259269.44999999995</v>
      </c>
      <c r="I67" s="206" t="s">
        <v>7</v>
      </c>
    </row>
    <row r="68" spans="1:9" ht="13.5" thickBot="1">
      <c r="A68" s="38" t="s">
        <v>45</v>
      </c>
      <c r="B68" s="33" t="s">
        <v>43</v>
      </c>
      <c r="C68" s="33" t="s">
        <v>44</v>
      </c>
      <c r="D68" s="33" t="s">
        <v>727</v>
      </c>
      <c r="E68" s="33" t="s">
        <v>721</v>
      </c>
      <c r="F68" s="10">
        <v>1130433</v>
      </c>
      <c r="G68" s="10">
        <v>784645.91</v>
      </c>
      <c r="H68" s="276">
        <f>F68-G68</f>
        <v>345787.08999999997</v>
      </c>
      <c r="I68" s="89" t="s">
        <v>188</v>
      </c>
    </row>
    <row r="69" spans="1:9" s="42" customFormat="1" ht="13.5" thickBot="1">
      <c r="A69" s="85"/>
      <c r="B69" s="86"/>
      <c r="C69" s="86"/>
      <c r="D69" s="86"/>
      <c r="E69" s="86"/>
      <c r="F69" s="103">
        <f>SUM(F67:F68)</f>
        <v>1978026.08</v>
      </c>
      <c r="G69" s="103">
        <f t="shared" ref="G69:H69" si="2">SUM(G67:G68)</f>
        <v>1372969.54</v>
      </c>
      <c r="H69" s="103">
        <f t="shared" si="2"/>
        <v>605056.53999999992</v>
      </c>
      <c r="I69" s="41"/>
    </row>
    <row r="70" spans="1:9">
      <c r="A70" s="36" t="s">
        <v>48</v>
      </c>
      <c r="B70" s="31" t="s">
        <v>46</v>
      </c>
      <c r="C70" s="31" t="s">
        <v>47</v>
      </c>
      <c r="D70" s="31" t="s">
        <v>728</v>
      </c>
      <c r="E70" s="31" t="s">
        <v>729</v>
      </c>
      <c r="F70" s="58">
        <v>483396.94</v>
      </c>
      <c r="G70" s="58">
        <v>335531.09999999998</v>
      </c>
      <c r="H70" s="277">
        <f>F70-G70</f>
        <v>147865.84000000003</v>
      </c>
      <c r="I70" s="91" t="s">
        <v>7</v>
      </c>
    </row>
    <row r="71" spans="1:9" ht="13.5" thickBot="1">
      <c r="A71" s="38" t="s">
        <v>48</v>
      </c>
      <c r="B71" s="33" t="s">
        <v>46</v>
      </c>
      <c r="C71" s="33" t="s">
        <v>47</v>
      </c>
      <c r="D71" s="33" t="s">
        <v>730</v>
      </c>
      <c r="E71" s="33" t="s">
        <v>729</v>
      </c>
      <c r="F71" s="10">
        <v>179822</v>
      </c>
      <c r="G71" s="10">
        <v>124816.41</v>
      </c>
      <c r="H71" s="276">
        <f>F71-G71</f>
        <v>55005.59</v>
      </c>
      <c r="I71" s="89" t="s">
        <v>188</v>
      </c>
    </row>
    <row r="72" spans="1:9" s="42" customFormat="1" ht="13.5" thickBot="1">
      <c r="A72" s="85"/>
      <c r="B72" s="86"/>
      <c r="C72" s="86"/>
      <c r="D72" s="86"/>
      <c r="E72" s="86"/>
      <c r="F72" s="103">
        <f>SUM(F70:F71)</f>
        <v>663218.93999999994</v>
      </c>
      <c r="G72" s="103">
        <f t="shared" ref="G72:H72" si="3">SUM(G70:G71)</f>
        <v>460347.51</v>
      </c>
      <c r="H72" s="103">
        <f t="shared" si="3"/>
        <v>202871.43000000002</v>
      </c>
      <c r="I72" s="41"/>
    </row>
    <row r="73" spans="1:9">
      <c r="A73" s="36" t="s">
        <v>51</v>
      </c>
      <c r="B73" s="31" t="s">
        <v>49</v>
      </c>
      <c r="C73" s="31" t="s">
        <v>50</v>
      </c>
      <c r="D73" s="31" t="s">
        <v>720</v>
      </c>
      <c r="E73" s="31" t="s">
        <v>729</v>
      </c>
      <c r="F73" s="58">
        <v>470980.75</v>
      </c>
      <c r="G73" s="58">
        <v>326912.89</v>
      </c>
      <c r="H73" s="277">
        <f>F73-G73</f>
        <v>144067.85999999999</v>
      </c>
      <c r="I73" s="91" t="s">
        <v>7</v>
      </c>
    </row>
    <row r="74" spans="1:9">
      <c r="A74" s="37" t="s">
        <v>51</v>
      </c>
      <c r="B74" s="32" t="s">
        <v>49</v>
      </c>
      <c r="C74" s="32" t="s">
        <v>50</v>
      </c>
      <c r="D74" s="32" t="s">
        <v>722</v>
      </c>
      <c r="E74" s="32" t="s">
        <v>729</v>
      </c>
      <c r="F74" s="1">
        <v>153530.07999999999</v>
      </c>
      <c r="G74" s="1">
        <v>106566.9</v>
      </c>
      <c r="H74" s="275">
        <f>F74-G74</f>
        <v>46963.179999999993</v>
      </c>
      <c r="I74" s="90" t="s">
        <v>532</v>
      </c>
    </row>
    <row r="75" spans="1:9">
      <c r="A75" s="37" t="s">
        <v>51</v>
      </c>
      <c r="B75" s="32" t="s">
        <v>49</v>
      </c>
      <c r="C75" s="32" t="s">
        <v>50</v>
      </c>
      <c r="D75" s="32" t="s">
        <v>732</v>
      </c>
      <c r="E75" s="32" t="s">
        <v>729</v>
      </c>
      <c r="F75" s="1">
        <v>517990</v>
      </c>
      <c r="G75" s="1">
        <v>359542.52</v>
      </c>
      <c r="H75" s="275">
        <f>F75-G75</f>
        <v>158447.47999999998</v>
      </c>
      <c r="I75" s="90" t="s">
        <v>188</v>
      </c>
    </row>
    <row r="76" spans="1:9" ht="13.5" thickBot="1">
      <c r="A76" s="38" t="s">
        <v>51</v>
      </c>
      <c r="B76" s="33" t="s">
        <v>49</v>
      </c>
      <c r="C76" s="33" t="s">
        <v>50</v>
      </c>
      <c r="D76" s="33" t="s">
        <v>731</v>
      </c>
      <c r="E76" s="33" t="s">
        <v>729</v>
      </c>
      <c r="F76" s="10">
        <v>40962</v>
      </c>
      <c r="G76" s="10">
        <v>28432.17</v>
      </c>
      <c r="H76" s="276">
        <f>F76-G76</f>
        <v>12529.830000000002</v>
      </c>
      <c r="I76" s="89" t="s">
        <v>75</v>
      </c>
    </row>
    <row r="77" spans="1:9" s="42" customFormat="1" ht="13.5" thickBot="1">
      <c r="A77" s="85"/>
      <c r="B77" s="86"/>
      <c r="C77" s="86"/>
      <c r="D77" s="86"/>
      <c r="E77" s="86"/>
      <c r="F77" s="103">
        <f>SUM(F73:F76)</f>
        <v>1183462.83</v>
      </c>
      <c r="G77" s="103">
        <f t="shared" ref="G77:H77" si="4">SUM(G73:G76)</f>
        <v>821454.4800000001</v>
      </c>
      <c r="H77" s="103">
        <f t="shared" si="4"/>
        <v>362008.35</v>
      </c>
      <c r="I77" s="41"/>
    </row>
    <row r="78" spans="1:9">
      <c r="A78" s="36" t="s">
        <v>54</v>
      </c>
      <c r="B78" s="31" t="s">
        <v>52</v>
      </c>
      <c r="C78" s="31" t="s">
        <v>53</v>
      </c>
      <c r="D78" s="31" t="s">
        <v>733</v>
      </c>
      <c r="E78" s="31" t="s">
        <v>729</v>
      </c>
      <c r="F78" s="58">
        <v>55948.77</v>
      </c>
      <c r="G78" s="58">
        <v>38834.65</v>
      </c>
      <c r="H78" s="277">
        <f>F78-G78</f>
        <v>17114.119999999995</v>
      </c>
      <c r="I78" s="91" t="s">
        <v>7</v>
      </c>
    </row>
    <row r="79" spans="1:9" ht="13.5" thickBot="1">
      <c r="A79" s="38" t="s">
        <v>54</v>
      </c>
      <c r="B79" s="33" t="s">
        <v>52</v>
      </c>
      <c r="C79" s="33" t="s">
        <v>53</v>
      </c>
      <c r="D79" s="33" t="s">
        <v>286</v>
      </c>
      <c r="E79" s="33" t="s">
        <v>729</v>
      </c>
      <c r="F79" s="10">
        <v>130521</v>
      </c>
      <c r="G79" s="10">
        <v>90596.05</v>
      </c>
      <c r="H79" s="276">
        <f>F79-G79</f>
        <v>39924.949999999997</v>
      </c>
      <c r="I79" s="89" t="s">
        <v>188</v>
      </c>
    </row>
    <row r="80" spans="1:9" s="42" customFormat="1" ht="13.5" thickBot="1">
      <c r="A80" s="85"/>
      <c r="B80" s="86"/>
      <c r="C80" s="86"/>
      <c r="D80" s="86"/>
      <c r="E80" s="86"/>
      <c r="F80" s="103">
        <f>SUM(F78:F79)</f>
        <v>186469.77</v>
      </c>
      <c r="G80" s="103">
        <f t="shared" ref="G80:H80" si="5">SUM(G78:G79)</f>
        <v>129430.70000000001</v>
      </c>
      <c r="H80" s="103">
        <f t="shared" si="5"/>
        <v>57039.069999999992</v>
      </c>
      <c r="I80" s="41"/>
    </row>
    <row r="81" spans="1:9" ht="13.5" thickBot="1">
      <c r="A81" s="39" t="s">
        <v>57</v>
      </c>
      <c r="B81" s="34" t="s">
        <v>55</v>
      </c>
      <c r="C81" s="34" t="s">
        <v>56</v>
      </c>
      <c r="D81" s="34" t="s">
        <v>432</v>
      </c>
      <c r="E81" s="34" t="s">
        <v>712</v>
      </c>
      <c r="F81" s="60">
        <v>47684</v>
      </c>
      <c r="G81" s="60">
        <v>33098.1</v>
      </c>
      <c r="H81" s="238">
        <f>F81-G81</f>
        <v>14585.900000000001</v>
      </c>
      <c r="I81" s="205" t="s">
        <v>188</v>
      </c>
    </row>
    <row r="82" spans="1:9" s="42" customFormat="1" ht="13.5" thickBot="1">
      <c r="A82" s="85"/>
      <c r="B82" s="86"/>
      <c r="C82" s="86"/>
      <c r="D82" s="86"/>
      <c r="E82" s="86"/>
      <c r="F82" s="103">
        <f>SUM(F81)</f>
        <v>47684</v>
      </c>
      <c r="G82" s="103">
        <f t="shared" ref="G82:H82" si="6">SUM(G81)</f>
        <v>33098.1</v>
      </c>
      <c r="H82" s="103">
        <f t="shared" si="6"/>
        <v>14585.900000000001</v>
      </c>
      <c r="I82" s="41"/>
    </row>
    <row r="83" spans="1:9">
      <c r="A83" s="36" t="s">
        <v>20</v>
      </c>
      <c r="B83" s="31" t="s">
        <v>18</v>
      </c>
      <c r="C83" s="31" t="s">
        <v>19</v>
      </c>
      <c r="D83" s="31" t="s">
        <v>736</v>
      </c>
      <c r="E83" s="31" t="s">
        <v>729</v>
      </c>
      <c r="F83" s="58">
        <v>2699839.88</v>
      </c>
      <c r="G83" s="58">
        <v>1873988.4</v>
      </c>
      <c r="H83" s="277">
        <f>F83-G83</f>
        <v>825851.48</v>
      </c>
      <c r="I83" s="91" t="s">
        <v>7</v>
      </c>
    </row>
    <row r="84" spans="1:9">
      <c r="A84" s="37" t="s">
        <v>20</v>
      </c>
      <c r="B84" s="32" t="s">
        <v>18</v>
      </c>
      <c r="C84" s="32" t="s">
        <v>19</v>
      </c>
      <c r="D84" s="32" t="s">
        <v>735</v>
      </c>
      <c r="E84" s="32" t="s">
        <v>729</v>
      </c>
      <c r="F84" s="1">
        <v>5881.65</v>
      </c>
      <c r="G84" s="1">
        <v>4082.51</v>
      </c>
      <c r="H84" s="275">
        <f>F84-G84</f>
        <v>1799.1399999999994</v>
      </c>
      <c r="I84" s="90" t="s">
        <v>532</v>
      </c>
    </row>
    <row r="85" spans="1:9" ht="13.5" thickBot="1">
      <c r="A85" s="38" t="s">
        <v>20</v>
      </c>
      <c r="B85" s="33" t="s">
        <v>18</v>
      </c>
      <c r="C85" s="33" t="s">
        <v>19</v>
      </c>
      <c r="D85" s="33" t="s">
        <v>734</v>
      </c>
      <c r="E85" s="33" t="s">
        <v>729</v>
      </c>
      <c r="F85" s="10">
        <v>151892</v>
      </c>
      <c r="G85" s="10">
        <v>105429.89</v>
      </c>
      <c r="H85" s="276">
        <f>F85-G85</f>
        <v>46462.11</v>
      </c>
      <c r="I85" s="89" t="s">
        <v>188</v>
      </c>
    </row>
    <row r="86" spans="1:9" s="42" customFormat="1" ht="13.5" thickBot="1">
      <c r="A86" s="85"/>
      <c r="B86" s="86"/>
      <c r="C86" s="86"/>
      <c r="D86" s="86"/>
      <c r="E86" s="86"/>
      <c r="F86" s="103">
        <f>SUM(F83:F85)</f>
        <v>2857613.53</v>
      </c>
      <c r="G86" s="103">
        <f t="shared" ref="G86:H86" si="7">SUM(G83:G85)</f>
        <v>1983500.7999999998</v>
      </c>
      <c r="H86" s="103">
        <f t="shared" si="7"/>
        <v>874112.73</v>
      </c>
      <c r="I86" s="41"/>
    </row>
    <row r="87" spans="1:9" ht="13.5" thickBot="1">
      <c r="A87" s="39" t="s">
        <v>63</v>
      </c>
      <c r="B87" s="34" t="s">
        <v>61</v>
      </c>
      <c r="C87" s="34" t="s">
        <v>62</v>
      </c>
      <c r="D87" s="34" t="s">
        <v>737</v>
      </c>
      <c r="E87" s="34" t="s">
        <v>712</v>
      </c>
      <c r="F87" s="60">
        <v>52331.45</v>
      </c>
      <c r="G87" s="60">
        <v>36323.83</v>
      </c>
      <c r="H87" s="238">
        <f>F87-G87</f>
        <v>16007.619999999995</v>
      </c>
      <c r="I87" s="205" t="s">
        <v>532</v>
      </c>
    </row>
    <row r="88" spans="1:9" s="42" customFormat="1" ht="13.5" thickBot="1">
      <c r="A88" s="85"/>
      <c r="B88" s="86"/>
      <c r="C88" s="86"/>
      <c r="D88" s="86"/>
      <c r="E88" s="86"/>
      <c r="F88" s="103">
        <f>SUM(F87)</f>
        <v>52331.45</v>
      </c>
      <c r="G88" s="103">
        <f t="shared" ref="G88:H88" si="8">SUM(G87)</f>
        <v>36323.83</v>
      </c>
      <c r="H88" s="103">
        <f t="shared" si="8"/>
        <v>16007.619999999995</v>
      </c>
      <c r="I88" s="41"/>
    </row>
    <row r="89" spans="1:9" ht="13.5" thickBot="1">
      <c r="A89" s="39" t="s">
        <v>66</v>
      </c>
      <c r="B89" s="34" t="s">
        <v>64</v>
      </c>
      <c r="C89" s="34" t="s">
        <v>65</v>
      </c>
      <c r="D89" s="34" t="s">
        <v>738</v>
      </c>
      <c r="E89" s="34" t="s">
        <v>729</v>
      </c>
      <c r="F89" s="60">
        <v>556313</v>
      </c>
      <c r="G89" s="60">
        <v>386142.94</v>
      </c>
      <c r="H89" s="238">
        <f>F89-G89</f>
        <v>170170.06</v>
      </c>
      <c r="I89" s="205" t="s">
        <v>188</v>
      </c>
    </row>
    <row r="90" spans="1:9" s="42" customFormat="1" ht="13.5" thickBot="1">
      <c r="A90" s="85"/>
      <c r="B90" s="86"/>
      <c r="C90" s="86"/>
      <c r="D90" s="86"/>
      <c r="E90" s="86"/>
      <c r="F90" s="103">
        <f>SUM(F89)</f>
        <v>556313</v>
      </c>
      <c r="G90" s="103">
        <f t="shared" ref="G90:H90" si="9">SUM(G89)</f>
        <v>386142.94</v>
      </c>
      <c r="H90" s="103">
        <f t="shared" si="9"/>
        <v>170170.06</v>
      </c>
      <c r="I90" s="41"/>
    </row>
    <row r="91" spans="1:9" ht="13.5" thickBot="1">
      <c r="A91" s="39" t="s">
        <v>69</v>
      </c>
      <c r="B91" s="34" t="s">
        <v>67</v>
      </c>
      <c r="C91" s="34" t="s">
        <v>68</v>
      </c>
      <c r="D91" s="34" t="s">
        <v>739</v>
      </c>
      <c r="E91" s="34" t="s">
        <v>729</v>
      </c>
      <c r="F91" s="60">
        <v>16365</v>
      </c>
      <c r="G91" s="60">
        <v>11359.12</v>
      </c>
      <c r="H91" s="238">
        <f>F91-G91</f>
        <v>5005.8799999999992</v>
      </c>
      <c r="I91" s="205" t="s">
        <v>188</v>
      </c>
    </row>
    <row r="92" spans="1:9" s="42" customFormat="1" ht="13.5" thickBot="1">
      <c r="A92" s="85"/>
      <c r="B92" s="86"/>
      <c r="C92" s="86"/>
      <c r="D92" s="86"/>
      <c r="E92" s="86"/>
      <c r="F92" s="103">
        <f>SUM(F91)</f>
        <v>16365</v>
      </c>
      <c r="G92" s="103">
        <f t="shared" ref="G92:H92" si="10">SUM(G91)</f>
        <v>11359.12</v>
      </c>
      <c r="H92" s="103">
        <f t="shared" si="10"/>
        <v>5005.8799999999992</v>
      </c>
      <c r="I92" s="41"/>
    </row>
    <row r="93" spans="1:9" ht="13.5" thickBot="1">
      <c r="A93" s="39" t="s">
        <v>72</v>
      </c>
      <c r="B93" s="34" t="s">
        <v>70</v>
      </c>
      <c r="C93" s="34" t="s">
        <v>71</v>
      </c>
      <c r="D93" s="34" t="s">
        <v>740</v>
      </c>
      <c r="E93" s="34" t="s">
        <v>729</v>
      </c>
      <c r="F93" s="60">
        <v>110681.02</v>
      </c>
      <c r="G93" s="60">
        <v>76824.899999999994</v>
      </c>
      <c r="H93" s="238">
        <f>F93-G93</f>
        <v>33856.12000000001</v>
      </c>
      <c r="I93" s="205" t="s">
        <v>532</v>
      </c>
    </row>
    <row r="94" spans="1:9" s="42" customFormat="1" ht="13.5" thickBot="1">
      <c r="A94" s="85"/>
      <c r="B94" s="86"/>
      <c r="C94" s="86"/>
      <c r="D94" s="86"/>
      <c r="E94" s="86"/>
      <c r="F94" s="103">
        <f>SUM(F93)</f>
        <v>110681.02</v>
      </c>
      <c r="G94" s="103">
        <f t="shared" ref="G94:H94" si="11">SUM(G93)</f>
        <v>76824.899999999994</v>
      </c>
      <c r="H94" s="103">
        <f t="shared" si="11"/>
        <v>33856.12000000001</v>
      </c>
      <c r="I94" s="41"/>
    </row>
    <row r="95" spans="1:9">
      <c r="A95" s="36" t="s">
        <v>92</v>
      </c>
      <c r="B95" s="31" t="s">
        <v>90</v>
      </c>
      <c r="C95" s="31" t="s">
        <v>91</v>
      </c>
      <c r="D95" s="31" t="s">
        <v>535</v>
      </c>
      <c r="E95" s="31" t="s">
        <v>721</v>
      </c>
      <c r="F95" s="58">
        <v>27328.42</v>
      </c>
      <c r="G95" s="58">
        <v>18968.95</v>
      </c>
      <c r="H95" s="277">
        <f>F95-G95</f>
        <v>8359.4699999999975</v>
      </c>
      <c r="I95" s="91" t="s">
        <v>532</v>
      </c>
    </row>
    <row r="96" spans="1:9" ht="13.5" thickBot="1">
      <c r="A96" s="38" t="s">
        <v>92</v>
      </c>
      <c r="B96" s="33" t="s">
        <v>90</v>
      </c>
      <c r="C96" s="33" t="s">
        <v>91</v>
      </c>
      <c r="D96" s="33" t="s">
        <v>401</v>
      </c>
      <c r="E96" s="33" t="s">
        <v>729</v>
      </c>
      <c r="F96" s="10">
        <v>24390</v>
      </c>
      <c r="G96" s="10">
        <v>16929.36</v>
      </c>
      <c r="H96" s="276">
        <f>F96-G96</f>
        <v>7460.6399999999994</v>
      </c>
      <c r="I96" s="89" t="s">
        <v>188</v>
      </c>
    </row>
    <row r="97" spans="1:11" s="42" customFormat="1" ht="13.5" thickBot="1">
      <c r="A97" s="85"/>
      <c r="B97" s="86"/>
      <c r="C97" s="86"/>
      <c r="D97" s="86"/>
      <c r="E97" s="86"/>
      <c r="F97" s="103">
        <f>SUM(F95:F96)</f>
        <v>51718.42</v>
      </c>
      <c r="G97" s="103">
        <f t="shared" ref="G97:H97" si="12">SUM(G95:G96)</f>
        <v>35898.31</v>
      </c>
      <c r="H97" s="103">
        <f t="shared" si="12"/>
        <v>15820.109999999997</v>
      </c>
      <c r="I97" s="41"/>
    </row>
    <row r="98" spans="1:11" ht="13.5" thickBot="1">
      <c r="A98" s="39" t="s">
        <v>468</v>
      </c>
      <c r="B98" s="34" t="s">
        <v>466</v>
      </c>
      <c r="C98" s="34" t="s">
        <v>467</v>
      </c>
      <c r="D98" s="34" t="s">
        <v>741</v>
      </c>
      <c r="E98" s="34" t="s">
        <v>721</v>
      </c>
      <c r="F98" s="60">
        <v>24914</v>
      </c>
      <c r="G98" s="60">
        <v>17293.080000000002</v>
      </c>
      <c r="H98" s="238">
        <f>F98-G98</f>
        <v>7620.9199999999983</v>
      </c>
      <c r="I98" s="205" t="s">
        <v>188</v>
      </c>
    </row>
    <row r="99" spans="1:11" s="42" customFormat="1" ht="13.5" thickBot="1">
      <c r="A99" s="85"/>
      <c r="B99" s="86"/>
      <c r="C99" s="86"/>
      <c r="D99" s="86"/>
      <c r="E99" s="86"/>
      <c r="F99" s="103">
        <f>SUM(F98)</f>
        <v>24914</v>
      </c>
      <c r="G99" s="103">
        <f t="shared" ref="G99:H99" si="13">SUM(G98)</f>
        <v>17293.080000000002</v>
      </c>
      <c r="H99" s="103">
        <f t="shared" si="13"/>
        <v>7620.9199999999983</v>
      </c>
      <c r="I99" s="41"/>
    </row>
    <row r="100" spans="1:11" s="42" customFormat="1" ht="13.5" thickBot="1">
      <c r="A100" s="83" t="s">
        <v>11</v>
      </c>
      <c r="B100" s="84" t="s">
        <v>11</v>
      </c>
      <c r="C100" s="84" t="s">
        <v>11</v>
      </c>
      <c r="D100" s="84" t="s">
        <v>11</v>
      </c>
      <c r="E100" s="84" t="s">
        <v>11</v>
      </c>
      <c r="F100" s="64">
        <f>F60+F62+F64+F66+F69+F72+F77+F80+F82+F86+F88+F90+F92+F94+F97+F99</f>
        <v>14652071.149999997</v>
      </c>
      <c r="G100" s="64">
        <f>G60+G62+G64+G66+G69+G72+G77+G80+G82+G86+G88+G90+G92+G94+G97+G99</f>
        <v>10170162.92</v>
      </c>
      <c r="H100" s="64">
        <f>H60+H62+H64+H66+H69+H72+H77+H80+H82+H86+H88+H90+H92+H94+H97+H99</f>
        <v>4481908.2299999995</v>
      </c>
      <c r="I100" s="81" t="s">
        <v>88</v>
      </c>
      <c r="J100" s="278"/>
    </row>
    <row r="105" spans="1:11" s="26" customFormat="1" ht="32.25" customHeight="1">
      <c r="A105" s="497" t="s">
        <v>742</v>
      </c>
      <c r="B105" s="498"/>
      <c r="C105" s="498"/>
      <c r="D105" s="498"/>
      <c r="E105" s="498"/>
      <c r="F105" s="498"/>
      <c r="G105" s="498"/>
      <c r="H105" s="498"/>
      <c r="I105" s="65"/>
      <c r="J105" s="65"/>
      <c r="K105"/>
    </row>
    <row r="109" spans="1:11" ht="13.5" thickBot="1"/>
    <row r="110" spans="1:11" s="26" customFormat="1" ht="23.25" thickBot="1">
      <c r="A110" s="485" t="s">
        <v>0</v>
      </c>
      <c r="B110" s="486" t="s">
        <v>2</v>
      </c>
      <c r="C110" s="486" t="s">
        <v>1</v>
      </c>
      <c r="D110" s="486" t="s">
        <v>3</v>
      </c>
      <c r="E110" s="486" t="s">
        <v>4</v>
      </c>
      <c r="F110" s="486" t="s">
        <v>5</v>
      </c>
      <c r="G110" s="486" t="s">
        <v>6</v>
      </c>
      <c r="H110" s="487" t="s">
        <v>74</v>
      </c>
    </row>
    <row r="111" spans="1:11" ht="12.75" customHeight="1" thickBot="1">
      <c r="A111" s="182" t="s">
        <v>93</v>
      </c>
      <c r="B111" s="183" t="s">
        <v>94</v>
      </c>
      <c r="C111" s="183" t="s">
        <v>95</v>
      </c>
      <c r="D111" s="183" t="s">
        <v>295</v>
      </c>
      <c r="E111" s="183" t="s">
        <v>729</v>
      </c>
      <c r="F111" s="184">
        <v>231</v>
      </c>
      <c r="G111" s="184">
        <v>231</v>
      </c>
      <c r="H111" s="388" t="s">
        <v>85</v>
      </c>
    </row>
    <row r="112" spans="1:11" ht="13.5" thickBot="1">
      <c r="A112" s="190" t="s">
        <v>11</v>
      </c>
      <c r="B112" s="191" t="s">
        <v>11</v>
      </c>
      <c r="C112" s="191" t="s">
        <v>11</v>
      </c>
      <c r="D112" s="191" t="s">
        <v>11</v>
      </c>
      <c r="E112" s="191" t="s">
        <v>11</v>
      </c>
      <c r="F112" s="250" t="s">
        <v>11</v>
      </c>
      <c r="G112" s="250" t="s">
        <v>88</v>
      </c>
      <c r="H112" s="207" t="s">
        <v>88</v>
      </c>
    </row>
    <row r="118" spans="1:10" s="26" customFormat="1" ht="32.25" customHeight="1">
      <c r="A118" s="497" t="s">
        <v>742</v>
      </c>
      <c r="B118" s="498"/>
      <c r="C118" s="498"/>
      <c r="D118" s="498"/>
      <c r="E118" s="498"/>
      <c r="F118" s="498"/>
      <c r="G118" s="498"/>
      <c r="H118" s="498"/>
      <c r="I118" s="65"/>
      <c r="J118"/>
    </row>
    <row r="119" spans="1:10">
      <c r="I119" s="30"/>
    </row>
    <row r="120" spans="1:10">
      <c r="I120" s="30"/>
    </row>
    <row r="121" spans="1:10">
      <c r="I121" s="30"/>
    </row>
    <row r="122" spans="1:10" ht="13.5" thickBot="1">
      <c r="I122" s="30"/>
    </row>
    <row r="123" spans="1:10" s="26" customFormat="1" ht="23.25" thickBot="1">
      <c r="A123" s="493" t="s">
        <v>0</v>
      </c>
      <c r="B123" s="494" t="s">
        <v>2</v>
      </c>
      <c r="C123" s="494" t="s">
        <v>1</v>
      </c>
      <c r="D123" s="494" t="s">
        <v>3</v>
      </c>
      <c r="E123" s="494" t="s">
        <v>4</v>
      </c>
      <c r="F123" s="494" t="s">
        <v>5</v>
      </c>
      <c r="G123" s="494" t="s">
        <v>6</v>
      </c>
      <c r="H123" s="494" t="s">
        <v>84</v>
      </c>
      <c r="I123" s="495" t="s">
        <v>74</v>
      </c>
    </row>
    <row r="124" spans="1:10">
      <c r="A124" s="40" t="s">
        <v>8</v>
      </c>
      <c r="B124" s="35" t="s">
        <v>10</v>
      </c>
      <c r="C124" s="35" t="s">
        <v>9</v>
      </c>
      <c r="D124" s="35" t="s">
        <v>747</v>
      </c>
      <c r="E124" s="35" t="s">
        <v>712</v>
      </c>
      <c r="F124" s="11">
        <v>6631725.5300000003</v>
      </c>
      <c r="G124" s="11">
        <v>4609107.51</v>
      </c>
      <c r="H124" s="274">
        <f>F124-G124</f>
        <v>2022618.0200000005</v>
      </c>
      <c r="I124" s="73" t="s">
        <v>7</v>
      </c>
    </row>
    <row r="125" spans="1:10">
      <c r="A125" s="37" t="s">
        <v>8</v>
      </c>
      <c r="B125" s="32" t="s">
        <v>10</v>
      </c>
      <c r="C125" s="32" t="s">
        <v>9</v>
      </c>
      <c r="D125" s="32" t="s">
        <v>745</v>
      </c>
      <c r="E125" s="32" t="s">
        <v>712</v>
      </c>
      <c r="F125" s="1">
        <v>358707.56</v>
      </c>
      <c r="G125" s="1">
        <v>249304.9</v>
      </c>
      <c r="H125" s="275">
        <f>F125-G125</f>
        <v>109402.66</v>
      </c>
      <c r="I125" s="69" t="s">
        <v>73</v>
      </c>
    </row>
    <row r="126" spans="1:10" ht="13.5" thickBot="1">
      <c r="A126" s="38" t="s">
        <v>8</v>
      </c>
      <c r="B126" s="33" t="s">
        <v>10</v>
      </c>
      <c r="C126" s="33" t="s">
        <v>9</v>
      </c>
      <c r="D126" s="33" t="s">
        <v>746</v>
      </c>
      <c r="E126" s="33" t="s">
        <v>712</v>
      </c>
      <c r="F126" s="10">
        <v>759183</v>
      </c>
      <c r="G126" s="10">
        <v>527638.87</v>
      </c>
      <c r="H126" s="276">
        <f>F126-G126</f>
        <v>231544.13</v>
      </c>
      <c r="I126" s="286" t="s">
        <v>85</v>
      </c>
    </row>
    <row r="127" spans="1:10" s="42" customFormat="1" ht="13.5" thickBot="1">
      <c r="A127" s="92" t="s">
        <v>11</v>
      </c>
      <c r="B127" s="93" t="s">
        <v>11</v>
      </c>
      <c r="C127" s="93" t="s">
        <v>11</v>
      </c>
      <c r="D127" s="93" t="s">
        <v>11</v>
      </c>
      <c r="E127" s="93" t="s">
        <v>11</v>
      </c>
      <c r="F127" s="82">
        <f>SUM(F124:F126)</f>
        <v>7749616.0899999999</v>
      </c>
      <c r="G127" s="82">
        <f>SUM(G124:G126)</f>
        <v>5386051.2800000003</v>
      </c>
      <c r="H127" s="82">
        <f>SUM(H124:H126)</f>
        <v>2363564.8100000005</v>
      </c>
      <c r="I127" s="496"/>
    </row>
    <row r="128" spans="1:10">
      <c r="I128" s="30"/>
    </row>
    <row r="132" spans="6:7" ht="13.5" thickBot="1"/>
    <row r="133" spans="6:7" ht="13.5" thickBot="1">
      <c r="F133" s="501" t="s">
        <v>748</v>
      </c>
      <c r="G133" s="502">
        <f>G127+G111+G100+G45+G37</f>
        <v>23517000</v>
      </c>
    </row>
  </sheetData>
  <mergeCells count="5">
    <mergeCell ref="A7:H7"/>
    <mergeCell ref="A39:H39"/>
    <mergeCell ref="A51:H51"/>
    <mergeCell ref="A105:H105"/>
    <mergeCell ref="A118:H118"/>
  </mergeCells>
  <pageMargins left="0.17" right="0.17" top="0.2" bottom="0.17" header="0.17" footer="0.17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8"/>
  <sheetViews>
    <sheetView topLeftCell="A116" workbookViewId="0">
      <selection activeCell="F158" sqref="F158"/>
    </sheetView>
  </sheetViews>
  <sheetFormatPr defaultRowHeight="12.75"/>
  <cols>
    <col min="1" max="1" width="29.140625" style="30" customWidth="1"/>
    <col min="2" max="2" width="9.5703125" style="30" customWidth="1"/>
    <col min="3" max="3" width="7.85546875" style="30" customWidth="1"/>
    <col min="4" max="4" width="6.5703125" style="30" customWidth="1"/>
    <col min="5" max="5" width="9" style="30" customWidth="1"/>
    <col min="6" max="6" width="15.42578125" bestFit="1" customWidth="1"/>
    <col min="7" max="7" width="13.7109375" customWidth="1"/>
    <col min="8" max="8" width="14.85546875" customWidth="1"/>
    <col min="9" max="9" width="6.7109375" customWidth="1"/>
    <col min="10" max="10" width="6" bestFit="1" customWidth="1"/>
  </cols>
  <sheetData>
    <row r="1" spans="1:10" ht="21">
      <c r="A1" s="66" t="s">
        <v>21</v>
      </c>
      <c r="B1"/>
      <c r="C1"/>
      <c r="D1"/>
      <c r="E1" s="8"/>
      <c r="F1" s="8"/>
      <c r="G1" s="3" t="s">
        <v>22</v>
      </c>
      <c r="H1" s="3"/>
      <c r="I1" s="3"/>
    </row>
    <row r="2" spans="1:10">
      <c r="B2"/>
      <c r="C2"/>
      <c r="D2"/>
      <c r="E2" s="8"/>
      <c r="F2" s="8"/>
      <c r="G2" s="2" t="s">
        <v>76</v>
      </c>
      <c r="H2" s="2"/>
      <c r="I2" s="2"/>
    </row>
    <row r="3" spans="1:10">
      <c r="B3"/>
      <c r="C3"/>
      <c r="D3"/>
      <c r="E3" s="8"/>
      <c r="F3" s="8"/>
      <c r="G3" s="2" t="s">
        <v>23</v>
      </c>
      <c r="H3" s="2"/>
      <c r="I3" s="2"/>
    </row>
    <row r="4" spans="1:10">
      <c r="B4"/>
      <c r="C4"/>
      <c r="D4"/>
      <c r="E4"/>
    </row>
    <row r="5" spans="1:10">
      <c r="B5"/>
      <c r="C5"/>
      <c r="D5"/>
      <c r="E5"/>
    </row>
    <row r="6" spans="1:10" ht="30" customHeight="1">
      <c r="A6" s="497" t="s">
        <v>161</v>
      </c>
      <c r="B6" s="498"/>
      <c r="C6" s="498"/>
      <c r="D6" s="498"/>
      <c r="E6" s="498"/>
      <c r="F6" s="498"/>
      <c r="G6" s="498"/>
      <c r="H6" s="498"/>
      <c r="I6" s="498"/>
      <c r="J6" s="498"/>
    </row>
    <row r="8" spans="1:10" ht="13.5" thickBot="1"/>
    <row r="9" spans="1:10" s="26" customFormat="1" ht="23.25" thickBot="1">
      <c r="A9" s="118" t="s">
        <v>0</v>
      </c>
      <c r="B9" s="119" t="s">
        <v>2</v>
      </c>
      <c r="C9" s="119" t="s">
        <v>1</v>
      </c>
      <c r="D9" s="119" t="s">
        <v>3</v>
      </c>
      <c r="E9" s="119" t="s">
        <v>4</v>
      </c>
      <c r="F9" s="119" t="s">
        <v>5</v>
      </c>
      <c r="G9" s="119" t="s">
        <v>6</v>
      </c>
      <c r="H9" s="135" t="s">
        <v>160</v>
      </c>
      <c r="I9" s="135" t="s">
        <v>89</v>
      </c>
      <c r="J9" s="120" t="s">
        <v>74</v>
      </c>
    </row>
    <row r="10" spans="1:10" ht="13.5" thickBot="1">
      <c r="A10" s="45" t="s">
        <v>14</v>
      </c>
      <c r="B10" s="46" t="s">
        <v>12</v>
      </c>
      <c r="C10" s="46" t="s">
        <v>13</v>
      </c>
      <c r="D10" s="80" t="s">
        <v>157</v>
      </c>
      <c r="E10" s="80" t="s">
        <v>158</v>
      </c>
      <c r="F10" s="17">
        <v>2186911.25</v>
      </c>
      <c r="G10" s="17">
        <f>F10-1030311.42</f>
        <v>1156599.83</v>
      </c>
      <c r="H10" s="106">
        <v>1030311.42</v>
      </c>
      <c r="I10" s="106">
        <f>F10-G10-H10</f>
        <v>0</v>
      </c>
      <c r="J10" s="136" t="s">
        <v>85</v>
      </c>
    </row>
    <row r="11" spans="1:10" s="42" customFormat="1" ht="13.5" thickBot="1">
      <c r="A11" s="92"/>
      <c r="B11" s="93"/>
      <c r="C11" s="93"/>
      <c r="D11" s="93"/>
      <c r="E11" s="93"/>
      <c r="F11" s="74">
        <f>SUM(F10)</f>
        <v>2186911.25</v>
      </c>
      <c r="G11" s="74">
        <f>SUM(G10)</f>
        <v>1156599.83</v>
      </c>
      <c r="H11" s="74">
        <f t="shared" ref="H11:I11" si="0">SUM(H10)</f>
        <v>1030311.42</v>
      </c>
      <c r="I11" s="74">
        <f t="shared" si="0"/>
        <v>0</v>
      </c>
      <c r="J11" s="75"/>
    </row>
    <row r="14" spans="1:10" ht="30" customHeight="1">
      <c r="A14" s="497" t="s">
        <v>189</v>
      </c>
      <c r="B14" s="498"/>
      <c r="C14" s="498"/>
      <c r="D14" s="498"/>
      <c r="E14" s="498"/>
      <c r="F14" s="498"/>
      <c r="G14" s="498"/>
      <c r="H14" s="498"/>
      <c r="I14" s="65"/>
      <c r="J14" s="65"/>
    </row>
    <row r="15" spans="1:10">
      <c r="D15" s="142"/>
    </row>
    <row r="16" spans="1:10">
      <c r="D16" s="142"/>
    </row>
    <row r="17" spans="1:8">
      <c r="D17" s="142"/>
    </row>
    <row r="18" spans="1:8">
      <c r="D18" s="142"/>
    </row>
    <row r="19" spans="1:8" ht="13.5" thickBot="1">
      <c r="D19" s="142"/>
    </row>
    <row r="20" spans="1:8" s="26" customFormat="1" ht="23.25" thickBot="1">
      <c r="A20" s="138" t="s">
        <v>0</v>
      </c>
      <c r="B20" s="139" t="s">
        <v>2</v>
      </c>
      <c r="C20" s="139" t="s">
        <v>1</v>
      </c>
      <c r="D20" s="143" t="s">
        <v>3</v>
      </c>
      <c r="E20" s="139" t="s">
        <v>4</v>
      </c>
      <c r="F20" s="139" t="s">
        <v>5</v>
      </c>
      <c r="G20" s="139" t="s">
        <v>6</v>
      </c>
      <c r="H20" s="140" t="s">
        <v>74</v>
      </c>
    </row>
    <row r="21" spans="1:8">
      <c r="A21" s="36" t="s">
        <v>14</v>
      </c>
      <c r="B21" s="31" t="s">
        <v>12</v>
      </c>
      <c r="C21" s="31" t="s">
        <v>13</v>
      </c>
      <c r="D21" s="144" t="s">
        <v>164</v>
      </c>
      <c r="E21" s="31" t="s">
        <v>163</v>
      </c>
      <c r="F21" s="58">
        <v>3068284.9</v>
      </c>
      <c r="G21" s="58">
        <v>3068284.9</v>
      </c>
      <c r="H21" s="137" t="s">
        <v>7</v>
      </c>
    </row>
    <row r="22" spans="1:8">
      <c r="A22" s="37" t="s">
        <v>14</v>
      </c>
      <c r="B22" s="32" t="s">
        <v>12</v>
      </c>
      <c r="C22" s="32" t="s">
        <v>13</v>
      </c>
      <c r="D22" s="110" t="s">
        <v>162</v>
      </c>
      <c r="E22" s="32" t="s">
        <v>163</v>
      </c>
      <c r="F22" s="1">
        <v>290481.26</v>
      </c>
      <c r="G22" s="1">
        <v>290481.26</v>
      </c>
      <c r="H22" s="128" t="s">
        <v>73</v>
      </c>
    </row>
    <row r="23" spans="1:8">
      <c r="A23" s="37" t="s">
        <v>14</v>
      </c>
      <c r="B23" s="32" t="s">
        <v>12</v>
      </c>
      <c r="C23" s="32" t="s">
        <v>13</v>
      </c>
      <c r="D23" s="110" t="s">
        <v>143</v>
      </c>
      <c r="E23" s="32" t="s">
        <v>163</v>
      </c>
      <c r="F23" s="1">
        <v>1525846.2</v>
      </c>
      <c r="G23" s="1">
        <v>1525846.2</v>
      </c>
      <c r="H23" s="128" t="s">
        <v>188</v>
      </c>
    </row>
    <row r="24" spans="1:8" ht="13.5" thickBot="1">
      <c r="A24" s="38" t="s">
        <v>14</v>
      </c>
      <c r="B24" s="33" t="s">
        <v>12</v>
      </c>
      <c r="C24" s="33" t="s">
        <v>13</v>
      </c>
      <c r="D24" s="52">
        <v>1376</v>
      </c>
      <c r="E24" s="33" t="s">
        <v>187</v>
      </c>
      <c r="F24" s="10">
        <v>-10739.79</v>
      </c>
      <c r="G24" s="10">
        <v>-10739.79</v>
      </c>
      <c r="H24" s="87" t="s">
        <v>188</v>
      </c>
    </row>
    <row r="25" spans="1:8" s="42" customFormat="1" ht="13.5" thickBot="1">
      <c r="A25" s="85"/>
      <c r="B25" s="86"/>
      <c r="C25" s="86"/>
      <c r="D25" s="145"/>
      <c r="E25" s="86"/>
      <c r="F25" s="103">
        <f>SUM(F21:F24)</f>
        <v>4873872.57</v>
      </c>
      <c r="G25" s="103">
        <f>SUM(G21:G24)</f>
        <v>4873872.57</v>
      </c>
      <c r="H25" s="43"/>
    </row>
    <row r="26" spans="1:8">
      <c r="A26" s="36" t="s">
        <v>17</v>
      </c>
      <c r="B26" s="31" t="s">
        <v>15</v>
      </c>
      <c r="C26" s="31" t="s">
        <v>16</v>
      </c>
      <c r="D26" s="144" t="s">
        <v>166</v>
      </c>
      <c r="E26" s="31" t="s">
        <v>163</v>
      </c>
      <c r="F26" s="58">
        <v>898626.72</v>
      </c>
      <c r="G26" s="58">
        <v>898626.72</v>
      </c>
      <c r="H26" s="137" t="s">
        <v>7</v>
      </c>
    </row>
    <row r="27" spans="1:8">
      <c r="A27" s="37" t="s">
        <v>17</v>
      </c>
      <c r="B27" s="32" t="s">
        <v>15</v>
      </c>
      <c r="C27" s="32" t="s">
        <v>16</v>
      </c>
      <c r="D27" s="110" t="s">
        <v>165</v>
      </c>
      <c r="E27" s="32" t="s">
        <v>163</v>
      </c>
      <c r="F27" s="1">
        <v>109427.73</v>
      </c>
      <c r="G27" s="1">
        <v>109427.73</v>
      </c>
      <c r="H27" s="128" t="s">
        <v>188</v>
      </c>
    </row>
    <row r="28" spans="1:8" ht="13.5" thickBot="1">
      <c r="A28" s="38" t="s">
        <v>17</v>
      </c>
      <c r="B28" s="33" t="s">
        <v>15</v>
      </c>
      <c r="C28" s="33" t="s">
        <v>16</v>
      </c>
      <c r="D28" s="52">
        <v>521</v>
      </c>
      <c r="E28" s="33" t="s">
        <v>104</v>
      </c>
      <c r="F28" s="10">
        <v>-174.22</v>
      </c>
      <c r="G28" s="10">
        <v>-174.22</v>
      </c>
      <c r="H28" s="87" t="s">
        <v>188</v>
      </c>
    </row>
    <row r="29" spans="1:8" s="42" customFormat="1" ht="13.5" thickBot="1">
      <c r="A29" s="85"/>
      <c r="B29" s="86"/>
      <c r="C29" s="86"/>
      <c r="D29" s="145"/>
      <c r="E29" s="86"/>
      <c r="F29" s="103">
        <f>SUM(F26:F28)</f>
        <v>1007880.23</v>
      </c>
      <c r="G29" s="103">
        <f>SUM(G26:G28)</f>
        <v>1007880.23</v>
      </c>
      <c r="H29" s="43"/>
    </row>
    <row r="30" spans="1:8">
      <c r="A30" s="36" t="s">
        <v>33</v>
      </c>
      <c r="B30" s="31" t="s">
        <v>31</v>
      </c>
      <c r="C30" s="31" t="s">
        <v>32</v>
      </c>
      <c r="D30" s="144" t="s">
        <v>168</v>
      </c>
      <c r="E30" s="31" t="s">
        <v>163</v>
      </c>
      <c r="F30" s="58">
        <v>540016.06999999995</v>
      </c>
      <c r="G30" s="58">
        <v>540016.06999999995</v>
      </c>
      <c r="H30" s="137" t="s">
        <v>7</v>
      </c>
    </row>
    <row r="31" spans="1:8">
      <c r="A31" s="37" t="s">
        <v>33</v>
      </c>
      <c r="B31" s="32" t="s">
        <v>31</v>
      </c>
      <c r="C31" s="32" t="s">
        <v>32</v>
      </c>
      <c r="D31" s="110" t="s">
        <v>167</v>
      </c>
      <c r="E31" s="32" t="s">
        <v>163</v>
      </c>
      <c r="F31" s="1">
        <v>232067.19</v>
      </c>
      <c r="G31" s="1">
        <v>232067.19</v>
      </c>
      <c r="H31" s="128" t="s">
        <v>73</v>
      </c>
    </row>
    <row r="32" spans="1:8" ht="13.5" thickBot="1">
      <c r="A32" s="38" t="s">
        <v>33</v>
      </c>
      <c r="B32" s="33" t="s">
        <v>31</v>
      </c>
      <c r="C32" s="33" t="s">
        <v>32</v>
      </c>
      <c r="D32" s="52" t="s">
        <v>169</v>
      </c>
      <c r="E32" s="33" t="s">
        <v>163</v>
      </c>
      <c r="F32" s="10">
        <v>81650.92</v>
      </c>
      <c r="G32" s="10">
        <v>81650.92</v>
      </c>
      <c r="H32" s="87" t="s">
        <v>75</v>
      </c>
    </row>
    <row r="33" spans="1:8" s="42" customFormat="1" ht="13.5" thickBot="1">
      <c r="A33" s="85"/>
      <c r="B33" s="86"/>
      <c r="C33" s="86"/>
      <c r="D33" s="145"/>
      <c r="E33" s="86"/>
      <c r="F33" s="103">
        <f>SUM(F30:F32)</f>
        <v>853734.18</v>
      </c>
      <c r="G33" s="103">
        <f>SUM(G30:G32)</f>
        <v>853734.18</v>
      </c>
      <c r="H33" s="43"/>
    </row>
    <row r="34" spans="1:8">
      <c r="A34" s="36" t="s">
        <v>36</v>
      </c>
      <c r="B34" s="31" t="s">
        <v>34</v>
      </c>
      <c r="C34" s="31" t="s">
        <v>35</v>
      </c>
      <c r="D34" s="144" t="s">
        <v>171</v>
      </c>
      <c r="E34" s="31" t="s">
        <v>163</v>
      </c>
      <c r="F34" s="58">
        <v>1038481.88</v>
      </c>
      <c r="G34" s="58">
        <v>1038481.88</v>
      </c>
      <c r="H34" s="137" t="s">
        <v>7</v>
      </c>
    </row>
    <row r="35" spans="1:8" ht="13.5" thickBot="1">
      <c r="A35" s="38" t="s">
        <v>36</v>
      </c>
      <c r="B35" s="33" t="s">
        <v>34</v>
      </c>
      <c r="C35" s="33" t="s">
        <v>35</v>
      </c>
      <c r="D35" s="52" t="s">
        <v>170</v>
      </c>
      <c r="E35" s="33" t="s">
        <v>163</v>
      </c>
      <c r="F35" s="10">
        <v>55864.06</v>
      </c>
      <c r="G35" s="10">
        <v>55864.06</v>
      </c>
      <c r="H35" s="87" t="s">
        <v>73</v>
      </c>
    </row>
    <row r="36" spans="1:8" s="42" customFormat="1" ht="13.5" thickBot="1">
      <c r="A36" s="85"/>
      <c r="B36" s="86"/>
      <c r="C36" s="86"/>
      <c r="D36" s="145"/>
      <c r="E36" s="86"/>
      <c r="F36" s="103">
        <f>SUM(F34:F35)</f>
        <v>1094345.94</v>
      </c>
      <c r="G36" s="103">
        <f>SUM(G34:G35)</f>
        <v>1094345.94</v>
      </c>
      <c r="H36" s="43"/>
    </row>
    <row r="37" spans="1:8">
      <c r="A37" s="36" t="s">
        <v>39</v>
      </c>
      <c r="B37" s="31" t="s">
        <v>37</v>
      </c>
      <c r="C37" s="31" t="s">
        <v>38</v>
      </c>
      <c r="D37" s="144" t="s">
        <v>174</v>
      </c>
      <c r="E37" s="31" t="s">
        <v>163</v>
      </c>
      <c r="F37" s="58">
        <v>1336507.21</v>
      </c>
      <c r="G37" s="58">
        <v>1336507.21</v>
      </c>
      <c r="H37" s="137" t="s">
        <v>7</v>
      </c>
    </row>
    <row r="38" spans="1:8">
      <c r="A38" s="37" t="s">
        <v>39</v>
      </c>
      <c r="B38" s="32" t="s">
        <v>37</v>
      </c>
      <c r="C38" s="32" t="s">
        <v>38</v>
      </c>
      <c r="D38" s="110" t="s">
        <v>172</v>
      </c>
      <c r="E38" s="32" t="s">
        <v>163</v>
      </c>
      <c r="F38" s="1">
        <v>1302092.78</v>
      </c>
      <c r="G38" s="1">
        <v>1302092.78</v>
      </c>
      <c r="H38" s="128" t="s">
        <v>73</v>
      </c>
    </row>
    <row r="39" spans="1:8">
      <c r="A39" s="37" t="s">
        <v>39</v>
      </c>
      <c r="B39" s="32" t="s">
        <v>37</v>
      </c>
      <c r="C39" s="32" t="s">
        <v>38</v>
      </c>
      <c r="D39" s="110" t="s">
        <v>173</v>
      </c>
      <c r="E39" s="32" t="s">
        <v>163</v>
      </c>
      <c r="F39" s="1">
        <v>36004.129999999997</v>
      </c>
      <c r="G39" s="1">
        <v>36004.129999999997</v>
      </c>
      <c r="H39" s="128" t="s">
        <v>188</v>
      </c>
    </row>
    <row r="40" spans="1:8" ht="13.5" thickBot="1">
      <c r="A40" s="38" t="s">
        <v>39</v>
      </c>
      <c r="B40" s="33" t="s">
        <v>37</v>
      </c>
      <c r="C40" s="33" t="s">
        <v>38</v>
      </c>
      <c r="D40" s="52">
        <v>691</v>
      </c>
      <c r="E40" s="33" t="s">
        <v>100</v>
      </c>
      <c r="F40" s="10">
        <v>-285</v>
      </c>
      <c r="G40" s="10">
        <v>-285</v>
      </c>
      <c r="H40" s="87" t="s">
        <v>188</v>
      </c>
    </row>
    <row r="41" spans="1:8" s="42" customFormat="1" ht="13.5" thickBot="1">
      <c r="A41" s="85"/>
      <c r="B41" s="86"/>
      <c r="C41" s="86"/>
      <c r="D41" s="145"/>
      <c r="E41" s="86"/>
      <c r="F41" s="103">
        <f>SUM(F37:F40)</f>
        <v>2674319.12</v>
      </c>
      <c r="G41" s="103">
        <f>SUM(G37:G40)</f>
        <v>2674319.12</v>
      </c>
      <c r="H41" s="43"/>
    </row>
    <row r="42" spans="1:8">
      <c r="A42" s="36" t="s">
        <v>42</v>
      </c>
      <c r="B42" s="31" t="s">
        <v>40</v>
      </c>
      <c r="C42" s="31" t="s">
        <v>41</v>
      </c>
      <c r="D42" s="144" t="s">
        <v>175</v>
      </c>
      <c r="E42" s="31" t="s">
        <v>163</v>
      </c>
      <c r="F42" s="58">
        <v>74492.23</v>
      </c>
      <c r="G42" s="58">
        <v>74492.23</v>
      </c>
      <c r="H42" s="137" t="s">
        <v>7</v>
      </c>
    </row>
    <row r="43" spans="1:8" ht="13.5" thickBot="1">
      <c r="A43" s="38" t="s">
        <v>42</v>
      </c>
      <c r="B43" s="33" t="s">
        <v>40</v>
      </c>
      <c r="C43" s="33" t="s">
        <v>41</v>
      </c>
      <c r="D43" s="52" t="s">
        <v>176</v>
      </c>
      <c r="E43" s="33" t="s">
        <v>163</v>
      </c>
      <c r="F43" s="10">
        <v>51013.15</v>
      </c>
      <c r="G43" s="10">
        <v>51013.15</v>
      </c>
      <c r="H43" s="87" t="s">
        <v>73</v>
      </c>
    </row>
    <row r="44" spans="1:8" s="42" customFormat="1" ht="13.5" thickBot="1">
      <c r="A44" s="85"/>
      <c r="B44" s="86"/>
      <c r="C44" s="86"/>
      <c r="D44" s="145"/>
      <c r="E44" s="86"/>
      <c r="F44" s="103">
        <f>SUM(F42:F43)</f>
        <v>125505.38</v>
      </c>
      <c r="G44" s="103">
        <f>SUM(G42:G43)</f>
        <v>125505.38</v>
      </c>
      <c r="H44" s="43"/>
    </row>
    <row r="45" spans="1:8" ht="13.5" thickBot="1">
      <c r="A45" s="39" t="s">
        <v>48</v>
      </c>
      <c r="B45" s="34" t="s">
        <v>46</v>
      </c>
      <c r="C45" s="34" t="s">
        <v>47</v>
      </c>
      <c r="D45" s="129" t="s">
        <v>177</v>
      </c>
      <c r="E45" s="34" t="s">
        <v>163</v>
      </c>
      <c r="F45" s="60">
        <v>313359.83</v>
      </c>
      <c r="G45" s="60">
        <v>313359.83</v>
      </c>
      <c r="H45" s="141" t="s">
        <v>7</v>
      </c>
    </row>
    <row r="46" spans="1:8" s="42" customFormat="1" ht="13.5" thickBot="1">
      <c r="A46" s="85"/>
      <c r="B46" s="86"/>
      <c r="C46" s="86"/>
      <c r="D46" s="145"/>
      <c r="E46" s="86"/>
      <c r="F46" s="103">
        <f>SUM(F45)</f>
        <v>313359.83</v>
      </c>
      <c r="G46" s="103">
        <f>SUM(G45)</f>
        <v>313359.83</v>
      </c>
      <c r="H46" s="43"/>
    </row>
    <row r="47" spans="1:8">
      <c r="A47" s="36" t="s">
        <v>51</v>
      </c>
      <c r="B47" s="31" t="s">
        <v>49</v>
      </c>
      <c r="C47" s="31" t="s">
        <v>50</v>
      </c>
      <c r="D47" s="144" t="s">
        <v>179</v>
      </c>
      <c r="E47" s="31" t="s">
        <v>163</v>
      </c>
      <c r="F47" s="58">
        <v>433142.63</v>
      </c>
      <c r="G47" s="58">
        <v>433142.63</v>
      </c>
      <c r="H47" s="137" t="s">
        <v>7</v>
      </c>
    </row>
    <row r="48" spans="1:8">
      <c r="A48" s="37" t="s">
        <v>51</v>
      </c>
      <c r="B48" s="32" t="s">
        <v>49</v>
      </c>
      <c r="C48" s="32" t="s">
        <v>50</v>
      </c>
      <c r="D48" s="110" t="s">
        <v>178</v>
      </c>
      <c r="E48" s="32" t="s">
        <v>163</v>
      </c>
      <c r="F48" s="1">
        <v>95396.11</v>
      </c>
      <c r="G48" s="1">
        <v>95396.11</v>
      </c>
      <c r="H48" s="128" t="s">
        <v>73</v>
      </c>
    </row>
    <row r="49" spans="1:8">
      <c r="A49" s="37" t="s">
        <v>51</v>
      </c>
      <c r="B49" s="32" t="s">
        <v>49</v>
      </c>
      <c r="C49" s="32" t="s">
        <v>50</v>
      </c>
      <c r="D49" s="110" t="s">
        <v>180</v>
      </c>
      <c r="E49" s="32" t="s">
        <v>163</v>
      </c>
      <c r="F49" s="1">
        <v>563686.09</v>
      </c>
      <c r="G49" s="1">
        <f>563686.09</f>
        <v>563686.09</v>
      </c>
      <c r="H49" s="128" t="s">
        <v>188</v>
      </c>
    </row>
    <row r="50" spans="1:8">
      <c r="A50" s="37" t="s">
        <v>51</v>
      </c>
      <c r="B50" s="32" t="s">
        <v>49</v>
      </c>
      <c r="C50" s="32" t="s">
        <v>50</v>
      </c>
      <c r="D50" s="110">
        <v>861</v>
      </c>
      <c r="E50" s="32" t="s">
        <v>104</v>
      </c>
      <c r="F50" s="1">
        <v>-1139.01</v>
      </c>
      <c r="G50" s="1">
        <v>-1139.01</v>
      </c>
      <c r="H50" s="128" t="s">
        <v>188</v>
      </c>
    </row>
    <row r="51" spans="1:8" ht="13.5" thickBot="1">
      <c r="A51" s="38" t="s">
        <v>51</v>
      </c>
      <c r="B51" s="33" t="s">
        <v>49</v>
      </c>
      <c r="C51" s="33" t="s">
        <v>50</v>
      </c>
      <c r="D51" s="52" t="s">
        <v>181</v>
      </c>
      <c r="E51" s="33" t="s">
        <v>163</v>
      </c>
      <c r="F51" s="10">
        <v>15565.56</v>
      </c>
      <c r="G51" s="10">
        <v>15565.56</v>
      </c>
      <c r="H51" s="87" t="s">
        <v>75</v>
      </c>
    </row>
    <row r="52" spans="1:8" s="42" customFormat="1" ht="13.5" thickBot="1">
      <c r="A52" s="85"/>
      <c r="B52" s="86"/>
      <c r="C52" s="86"/>
      <c r="D52" s="145"/>
      <c r="E52" s="86"/>
      <c r="F52" s="103">
        <f>SUM(F47:F51)</f>
        <v>1106651.3800000001</v>
      </c>
      <c r="G52" s="103">
        <f>SUM(G47:G51)</f>
        <v>1106651.3800000001</v>
      </c>
      <c r="H52" s="43"/>
    </row>
    <row r="53" spans="1:8" ht="13.5" thickBot="1">
      <c r="A53" s="39" t="s">
        <v>20</v>
      </c>
      <c r="B53" s="34" t="s">
        <v>18</v>
      </c>
      <c r="C53" s="34" t="s">
        <v>19</v>
      </c>
      <c r="D53" s="129" t="s">
        <v>182</v>
      </c>
      <c r="E53" s="34" t="s">
        <v>163</v>
      </c>
      <c r="F53" s="60">
        <v>140555.79</v>
      </c>
      <c r="G53" s="60">
        <v>140555.79</v>
      </c>
      <c r="H53" s="141" t="s">
        <v>188</v>
      </c>
    </row>
    <row r="54" spans="1:8" s="42" customFormat="1" ht="13.5" thickBot="1">
      <c r="A54" s="85"/>
      <c r="B54" s="86"/>
      <c r="C54" s="86"/>
      <c r="D54" s="145"/>
      <c r="E54" s="86"/>
      <c r="F54" s="103">
        <f>SUM(F53)</f>
        <v>140555.79</v>
      </c>
      <c r="G54" s="103">
        <f>SUM(G53)</f>
        <v>140555.79</v>
      </c>
      <c r="H54" s="43"/>
    </row>
    <row r="55" spans="1:8" ht="13.5" thickBot="1">
      <c r="A55" s="39" t="s">
        <v>60</v>
      </c>
      <c r="B55" s="34" t="s">
        <v>58</v>
      </c>
      <c r="C55" s="34" t="s">
        <v>59</v>
      </c>
      <c r="D55" s="129" t="s">
        <v>183</v>
      </c>
      <c r="E55" s="34" t="s">
        <v>163</v>
      </c>
      <c r="F55" s="60">
        <v>235162.88</v>
      </c>
      <c r="G55" s="60">
        <v>235162.88</v>
      </c>
      <c r="H55" s="141" t="s">
        <v>73</v>
      </c>
    </row>
    <row r="56" spans="1:8" s="42" customFormat="1" ht="13.5" thickBot="1">
      <c r="A56" s="85"/>
      <c r="B56" s="86"/>
      <c r="C56" s="86"/>
      <c r="D56" s="145"/>
      <c r="E56" s="86"/>
      <c r="F56" s="103">
        <f>SUM(F55)</f>
        <v>235162.88</v>
      </c>
      <c r="G56" s="103">
        <f>SUM(G55)</f>
        <v>235162.88</v>
      </c>
      <c r="H56" s="43"/>
    </row>
    <row r="57" spans="1:8" ht="13.5" thickBot="1">
      <c r="A57" s="39" t="s">
        <v>63</v>
      </c>
      <c r="B57" s="34" t="s">
        <v>61</v>
      </c>
      <c r="C57" s="34" t="s">
        <v>62</v>
      </c>
      <c r="D57" s="129" t="s">
        <v>184</v>
      </c>
      <c r="E57" s="34" t="s">
        <v>163</v>
      </c>
      <c r="F57" s="60">
        <v>47435.63</v>
      </c>
      <c r="G57" s="60">
        <v>47435.63</v>
      </c>
      <c r="H57" s="141" t="s">
        <v>73</v>
      </c>
    </row>
    <row r="58" spans="1:8" s="42" customFormat="1" ht="13.5" thickBot="1">
      <c r="A58" s="121"/>
      <c r="B58" s="122"/>
      <c r="C58" s="122"/>
      <c r="D58" s="146"/>
      <c r="E58" s="122"/>
      <c r="F58" s="123">
        <f>SUM(F57)</f>
        <v>47435.63</v>
      </c>
      <c r="G58" s="123">
        <f>SUM(G57)</f>
        <v>47435.63</v>
      </c>
      <c r="H58" s="124"/>
    </row>
    <row r="59" spans="1:8">
      <c r="A59" s="40" t="s">
        <v>69</v>
      </c>
      <c r="B59" s="35" t="s">
        <v>67</v>
      </c>
      <c r="C59" s="35" t="s">
        <v>68</v>
      </c>
      <c r="D59" s="147" t="s">
        <v>185</v>
      </c>
      <c r="E59" s="35" t="s">
        <v>163</v>
      </c>
      <c r="F59" s="11">
        <v>17333.04</v>
      </c>
      <c r="G59" s="11">
        <v>17333.04</v>
      </c>
      <c r="H59" s="88" t="s">
        <v>188</v>
      </c>
    </row>
    <row r="60" spans="1:8" ht="13.5" thickBot="1">
      <c r="A60" s="38" t="s">
        <v>69</v>
      </c>
      <c r="B60" s="33" t="s">
        <v>67</v>
      </c>
      <c r="C60" s="33" t="s">
        <v>68</v>
      </c>
      <c r="D60" s="52">
        <v>108</v>
      </c>
      <c r="E60" s="33" t="s">
        <v>104</v>
      </c>
      <c r="F60" s="10">
        <v>-531.15</v>
      </c>
      <c r="G60" s="10">
        <v>-531.15</v>
      </c>
      <c r="H60" s="87" t="s">
        <v>188</v>
      </c>
    </row>
    <row r="61" spans="1:8" s="42" customFormat="1" ht="13.5" thickBot="1">
      <c r="A61" s="85"/>
      <c r="B61" s="86"/>
      <c r="C61" s="86"/>
      <c r="D61" s="145"/>
      <c r="E61" s="86"/>
      <c r="F61" s="103">
        <f>SUM(F59:F60)</f>
        <v>16801.89</v>
      </c>
      <c r="G61" s="103">
        <f>SUM(G59:G60)</f>
        <v>16801.89</v>
      </c>
      <c r="H61" s="43"/>
    </row>
    <row r="62" spans="1:8" ht="13.5" thickBot="1">
      <c r="A62" s="39" t="s">
        <v>82</v>
      </c>
      <c r="B62" s="34" t="s">
        <v>80</v>
      </c>
      <c r="C62" s="34" t="s">
        <v>81</v>
      </c>
      <c r="D62" s="129" t="s">
        <v>186</v>
      </c>
      <c r="E62" s="34" t="s">
        <v>163</v>
      </c>
      <c r="F62" s="60">
        <v>41781.24</v>
      </c>
      <c r="G62" s="60">
        <v>41781.24</v>
      </c>
      <c r="H62" s="141" t="s">
        <v>75</v>
      </c>
    </row>
    <row r="63" spans="1:8" s="42" customFormat="1" ht="13.5" thickBot="1">
      <c r="A63" s="85"/>
      <c r="B63" s="86"/>
      <c r="C63" s="86"/>
      <c r="D63" s="145"/>
      <c r="E63" s="86"/>
      <c r="F63" s="103">
        <f>SUM(F62)</f>
        <v>41781.24</v>
      </c>
      <c r="G63" s="103">
        <f>SUM(G62)</f>
        <v>41781.24</v>
      </c>
      <c r="H63" s="43"/>
    </row>
    <row r="64" spans="1:8" s="42" customFormat="1" ht="13.5" thickBot="1">
      <c r="A64" s="83" t="s">
        <v>11</v>
      </c>
      <c r="B64" s="84" t="s">
        <v>11</v>
      </c>
      <c r="C64" s="84" t="s">
        <v>11</v>
      </c>
      <c r="D64" s="148" t="s">
        <v>11</v>
      </c>
      <c r="E64" s="84" t="s">
        <v>11</v>
      </c>
      <c r="F64" s="64">
        <f>F25+F29+F33+F36+F41+F44+F46+F52+F54+F56+F58+F61+F63</f>
        <v>12531406.060000002</v>
      </c>
      <c r="G64" s="64">
        <f>G25+G29+G33+G36+G41+G44+G46+G52+G54+G56+G58+G61+G63</f>
        <v>12531406.060000002</v>
      </c>
      <c r="H64" s="81"/>
    </row>
    <row r="70" spans="1:10" ht="30" customHeight="1">
      <c r="A70" s="497" t="s">
        <v>191</v>
      </c>
      <c r="B70" s="498"/>
      <c r="C70" s="498"/>
      <c r="D70" s="498"/>
      <c r="E70" s="498"/>
      <c r="F70" s="498"/>
      <c r="G70" s="498"/>
      <c r="H70" s="498"/>
      <c r="I70" s="65"/>
      <c r="J70" s="65"/>
    </row>
    <row r="71" spans="1:10">
      <c r="D71" s="142"/>
    </row>
    <row r="72" spans="1:10">
      <c r="D72" s="142"/>
    </row>
    <row r="73" spans="1:10">
      <c r="D73" s="142"/>
    </row>
    <row r="74" spans="1:10">
      <c r="D74" s="142"/>
    </row>
    <row r="75" spans="1:10" ht="13.5" thickBot="1">
      <c r="D75" s="142"/>
    </row>
    <row r="76" spans="1:10" s="26" customFormat="1" ht="23.25" thickBot="1">
      <c r="A76" s="150" t="s">
        <v>0</v>
      </c>
      <c r="B76" s="151" t="s">
        <v>2</v>
      </c>
      <c r="C76" s="151" t="s">
        <v>1</v>
      </c>
      <c r="D76" s="152" t="s">
        <v>3</v>
      </c>
      <c r="E76" s="151" t="s">
        <v>4</v>
      </c>
      <c r="F76" s="151" t="s">
        <v>5</v>
      </c>
      <c r="G76" s="151" t="s">
        <v>6</v>
      </c>
      <c r="H76" s="153" t="s">
        <v>74</v>
      </c>
    </row>
    <row r="77" spans="1:10">
      <c r="A77" s="40" t="s">
        <v>20</v>
      </c>
      <c r="B77" s="35" t="s">
        <v>18</v>
      </c>
      <c r="C77" s="35" t="s">
        <v>19</v>
      </c>
      <c r="D77" s="147">
        <v>202317</v>
      </c>
      <c r="E77" s="35" t="s">
        <v>163</v>
      </c>
      <c r="F77" s="11">
        <f>2290486.62</f>
        <v>2290486.62</v>
      </c>
      <c r="G77" s="11">
        <v>2290486.62</v>
      </c>
      <c r="H77" s="88" t="s">
        <v>7</v>
      </c>
    </row>
    <row r="78" spans="1:10" ht="13.5" thickBot="1">
      <c r="A78" s="38" t="s">
        <v>20</v>
      </c>
      <c r="B78" s="33" t="s">
        <v>18</v>
      </c>
      <c r="C78" s="33" t="s">
        <v>19</v>
      </c>
      <c r="D78" s="52">
        <v>202319</v>
      </c>
      <c r="E78" s="33" t="s">
        <v>163</v>
      </c>
      <c r="F78" s="10">
        <v>9542.44</v>
      </c>
      <c r="G78" s="10">
        <v>9542.44</v>
      </c>
      <c r="H78" s="87" t="s">
        <v>190</v>
      </c>
    </row>
    <row r="79" spans="1:10" s="42" customFormat="1" ht="13.5" thickBot="1">
      <c r="A79" s="85"/>
      <c r="B79" s="86"/>
      <c r="C79" s="86"/>
      <c r="D79" s="145"/>
      <c r="E79" s="86"/>
      <c r="F79" s="103">
        <f>SUM(F77:F78)</f>
        <v>2300029.06</v>
      </c>
      <c r="G79" s="103">
        <f>SUM(G77:G78)</f>
        <v>2300029.06</v>
      </c>
      <c r="H79" s="43"/>
    </row>
    <row r="80" spans="1:10" s="42" customFormat="1" ht="13.5" thickBot="1">
      <c r="A80" s="83" t="s">
        <v>11</v>
      </c>
      <c r="B80" s="84" t="s">
        <v>11</v>
      </c>
      <c r="C80" s="84" t="s">
        <v>11</v>
      </c>
      <c r="D80" s="148" t="s">
        <v>11</v>
      </c>
      <c r="E80" s="84" t="s">
        <v>11</v>
      </c>
      <c r="F80" s="64">
        <f>F79</f>
        <v>2300029.06</v>
      </c>
      <c r="G80" s="64">
        <f>G79</f>
        <v>2300029.06</v>
      </c>
      <c r="H80" s="81"/>
    </row>
    <row r="86" spans="1:8" ht="30" customHeight="1">
      <c r="A86" s="497" t="s">
        <v>189</v>
      </c>
      <c r="B86" s="498"/>
      <c r="C86" s="498"/>
      <c r="D86" s="498"/>
      <c r="E86" s="498"/>
      <c r="F86" s="498"/>
      <c r="G86" s="498"/>
      <c r="H86" s="65"/>
    </row>
    <row r="91" spans="1:8" ht="13.5" thickBot="1"/>
    <row r="92" spans="1:8" s="26" customFormat="1" ht="23.25" thickBot="1">
      <c r="A92" s="154" t="s">
        <v>0</v>
      </c>
      <c r="B92" s="155" t="s">
        <v>2</v>
      </c>
      <c r="C92" s="155" t="s">
        <v>1</v>
      </c>
      <c r="D92" s="155" t="s">
        <v>3</v>
      </c>
      <c r="E92" s="155" t="s">
        <v>4</v>
      </c>
      <c r="F92" s="155" t="s">
        <v>5</v>
      </c>
      <c r="G92" s="155" t="s">
        <v>6</v>
      </c>
      <c r="H92" s="156" t="s">
        <v>74</v>
      </c>
    </row>
    <row r="93" spans="1:8">
      <c r="A93" s="36" t="s">
        <v>8</v>
      </c>
      <c r="B93" s="31" t="s">
        <v>10</v>
      </c>
      <c r="C93" s="31" t="s">
        <v>9</v>
      </c>
      <c r="D93" s="31" t="s">
        <v>193</v>
      </c>
      <c r="E93" s="31" t="s">
        <v>163</v>
      </c>
      <c r="F93" s="58">
        <v>12409181.460000001</v>
      </c>
      <c r="G93" s="58">
        <v>12409181.460000001</v>
      </c>
      <c r="H93" s="137" t="s">
        <v>7</v>
      </c>
    </row>
    <row r="94" spans="1:8">
      <c r="A94" s="37" t="s">
        <v>8</v>
      </c>
      <c r="B94" s="32" t="s">
        <v>10</v>
      </c>
      <c r="C94" s="32" t="s">
        <v>9</v>
      </c>
      <c r="D94" s="32" t="s">
        <v>192</v>
      </c>
      <c r="E94" s="32" t="s">
        <v>163</v>
      </c>
      <c r="F94" s="1">
        <v>423717.87</v>
      </c>
      <c r="G94" s="1">
        <v>423717.87</v>
      </c>
      <c r="H94" s="128" t="s">
        <v>73</v>
      </c>
    </row>
    <row r="95" spans="1:8">
      <c r="A95" s="37" t="s">
        <v>8</v>
      </c>
      <c r="B95" s="32" t="s">
        <v>10</v>
      </c>
      <c r="C95" s="32" t="s">
        <v>9</v>
      </c>
      <c r="D95" s="32" t="s">
        <v>194</v>
      </c>
      <c r="E95" s="32" t="s">
        <v>163</v>
      </c>
      <c r="F95" s="1">
        <v>755031.83</v>
      </c>
      <c r="G95" s="1">
        <v>755031.83</v>
      </c>
      <c r="H95" s="90" t="s">
        <v>188</v>
      </c>
    </row>
    <row r="96" spans="1:8">
      <c r="A96" s="37" t="s">
        <v>8</v>
      </c>
      <c r="B96" s="32" t="s">
        <v>10</v>
      </c>
      <c r="C96" s="32" t="s">
        <v>9</v>
      </c>
      <c r="D96" s="32" t="s">
        <v>217</v>
      </c>
      <c r="E96" s="32" t="s">
        <v>187</v>
      </c>
      <c r="F96" s="1">
        <v>-30684.42</v>
      </c>
      <c r="G96" s="1">
        <v>-30684.42</v>
      </c>
      <c r="H96" s="90" t="s">
        <v>188</v>
      </c>
    </row>
    <row r="97" spans="1:8" ht="13.5" thickBot="1">
      <c r="A97" s="38" t="s">
        <v>8</v>
      </c>
      <c r="B97" s="33" t="s">
        <v>10</v>
      </c>
      <c r="C97" s="33" t="s">
        <v>9</v>
      </c>
      <c r="D97" s="33" t="s">
        <v>218</v>
      </c>
      <c r="E97" s="33" t="s">
        <v>104</v>
      </c>
      <c r="F97" s="10">
        <v>-1076</v>
      </c>
      <c r="G97" s="10">
        <v>-1076</v>
      </c>
      <c r="H97" s="89" t="s">
        <v>188</v>
      </c>
    </row>
    <row r="98" spans="1:8" s="42" customFormat="1" ht="13.5" thickBot="1">
      <c r="A98" s="85"/>
      <c r="B98" s="86"/>
      <c r="C98" s="86"/>
      <c r="D98" s="86"/>
      <c r="E98" s="86"/>
      <c r="F98" s="103">
        <f>SUM(F93:F97)</f>
        <v>13556170.74</v>
      </c>
      <c r="G98" s="103">
        <f>SUM(G93:G97)</f>
        <v>13556170.74</v>
      </c>
      <c r="H98" s="41"/>
    </row>
    <row r="99" spans="1:8">
      <c r="A99" s="36" t="s">
        <v>33</v>
      </c>
      <c r="B99" s="31" t="s">
        <v>31</v>
      </c>
      <c r="C99" s="31" t="s">
        <v>32</v>
      </c>
      <c r="D99" s="31" t="s">
        <v>195</v>
      </c>
      <c r="E99" s="31" t="s">
        <v>163</v>
      </c>
      <c r="F99" s="58">
        <v>218435.06</v>
      </c>
      <c r="G99" s="58">
        <v>218435.06</v>
      </c>
      <c r="H99" s="91" t="s">
        <v>188</v>
      </c>
    </row>
    <row r="100" spans="1:8" ht="13.5" thickBot="1">
      <c r="A100" s="38" t="s">
        <v>33</v>
      </c>
      <c r="B100" s="33" t="s">
        <v>31</v>
      </c>
      <c r="C100" s="33" t="s">
        <v>32</v>
      </c>
      <c r="D100" s="33" t="s">
        <v>86</v>
      </c>
      <c r="E100" s="33" t="s">
        <v>196</v>
      </c>
      <c r="F100" s="10">
        <v>4948.34</v>
      </c>
      <c r="G100" s="10">
        <v>4948.34</v>
      </c>
      <c r="H100" s="89" t="s">
        <v>188</v>
      </c>
    </row>
    <row r="101" spans="1:8" s="42" customFormat="1" ht="13.5" thickBot="1">
      <c r="A101" s="85"/>
      <c r="B101" s="86"/>
      <c r="C101" s="86"/>
      <c r="D101" s="86"/>
      <c r="E101" s="86"/>
      <c r="F101" s="103">
        <f>SUM(F99:F100)</f>
        <v>223383.4</v>
      </c>
      <c r="G101" s="103">
        <f>SUM(G99:G100)</f>
        <v>223383.4</v>
      </c>
      <c r="H101" s="43"/>
    </row>
    <row r="102" spans="1:8">
      <c r="A102" s="36" t="s">
        <v>36</v>
      </c>
      <c r="B102" s="31" t="s">
        <v>34</v>
      </c>
      <c r="C102" s="31" t="s">
        <v>35</v>
      </c>
      <c r="D102" s="31" t="s">
        <v>197</v>
      </c>
      <c r="E102" s="31" t="s">
        <v>163</v>
      </c>
      <c r="F102" s="58">
        <v>401099.87</v>
      </c>
      <c r="G102" s="58">
        <v>401099.87</v>
      </c>
      <c r="H102" s="137" t="s">
        <v>188</v>
      </c>
    </row>
    <row r="103" spans="1:8" ht="13.5" thickBot="1">
      <c r="A103" s="38" t="s">
        <v>36</v>
      </c>
      <c r="B103" s="33" t="s">
        <v>34</v>
      </c>
      <c r="C103" s="33" t="s">
        <v>35</v>
      </c>
      <c r="D103" s="33" t="s">
        <v>198</v>
      </c>
      <c r="E103" s="33" t="s">
        <v>163</v>
      </c>
      <c r="F103" s="10">
        <v>95498.25</v>
      </c>
      <c r="G103" s="10">
        <v>95498.25</v>
      </c>
      <c r="H103" s="87" t="s">
        <v>188</v>
      </c>
    </row>
    <row r="104" spans="1:8" s="42" customFormat="1" ht="13.5" thickBot="1">
      <c r="A104" s="85"/>
      <c r="B104" s="86"/>
      <c r="C104" s="86"/>
      <c r="D104" s="86"/>
      <c r="E104" s="86"/>
      <c r="F104" s="103">
        <f>SUM(F102:F103)</f>
        <v>496598.12</v>
      </c>
      <c r="G104" s="103">
        <f>SUM(G102:G103)</f>
        <v>496598.12</v>
      </c>
      <c r="H104" s="43"/>
    </row>
    <row r="105" spans="1:8">
      <c r="A105" s="36" t="s">
        <v>42</v>
      </c>
      <c r="B105" s="31" t="s">
        <v>40</v>
      </c>
      <c r="C105" s="31" t="s">
        <v>41</v>
      </c>
      <c r="D105" s="31" t="s">
        <v>199</v>
      </c>
      <c r="E105" s="31" t="s">
        <v>163</v>
      </c>
      <c r="F105" s="58">
        <v>59809.48</v>
      </c>
      <c r="G105" s="58">
        <v>59809.48</v>
      </c>
      <c r="H105" s="137" t="s">
        <v>188</v>
      </c>
    </row>
    <row r="106" spans="1:8" ht="13.5" thickBot="1">
      <c r="A106" s="38" t="s">
        <v>42</v>
      </c>
      <c r="B106" s="33" t="s">
        <v>40</v>
      </c>
      <c r="C106" s="33" t="s">
        <v>41</v>
      </c>
      <c r="D106" s="33" t="s">
        <v>200</v>
      </c>
      <c r="E106" s="33" t="s">
        <v>163</v>
      </c>
      <c r="F106" s="10">
        <v>40044.26</v>
      </c>
      <c r="G106" s="10">
        <v>40044.26</v>
      </c>
      <c r="H106" s="87" t="s">
        <v>188</v>
      </c>
    </row>
    <row r="107" spans="1:8" s="42" customFormat="1" ht="13.5" thickBot="1">
      <c r="A107" s="85"/>
      <c r="B107" s="86"/>
      <c r="C107" s="86"/>
      <c r="D107" s="86"/>
      <c r="E107" s="86"/>
      <c r="F107" s="103">
        <f>SUM(F105:F106)</f>
        <v>99853.74</v>
      </c>
      <c r="G107" s="103">
        <f>SUM(G105:G106)</f>
        <v>99853.74</v>
      </c>
      <c r="H107" s="43"/>
    </row>
    <row r="108" spans="1:8">
      <c r="A108" s="36" t="s">
        <v>45</v>
      </c>
      <c r="B108" s="31" t="s">
        <v>43</v>
      </c>
      <c r="C108" s="31" t="s">
        <v>44</v>
      </c>
      <c r="D108" s="31" t="s">
        <v>201</v>
      </c>
      <c r="E108" s="31" t="s">
        <v>202</v>
      </c>
      <c r="F108" s="58">
        <v>548885.85</v>
      </c>
      <c r="G108" s="58">
        <v>548885.85</v>
      </c>
      <c r="H108" s="137" t="s">
        <v>7</v>
      </c>
    </row>
    <row r="109" spans="1:8">
      <c r="A109" s="37" t="s">
        <v>45</v>
      </c>
      <c r="B109" s="32" t="s">
        <v>43</v>
      </c>
      <c r="C109" s="32" t="s">
        <v>44</v>
      </c>
      <c r="D109" s="32" t="s">
        <v>203</v>
      </c>
      <c r="E109" s="32" t="s">
        <v>202</v>
      </c>
      <c r="F109" s="1">
        <v>1000894.99</v>
      </c>
      <c r="G109" s="1">
        <v>1000894.99</v>
      </c>
      <c r="H109" s="128" t="s">
        <v>188</v>
      </c>
    </row>
    <row r="110" spans="1:8" ht="13.5" thickBot="1">
      <c r="A110" s="38" t="s">
        <v>45</v>
      </c>
      <c r="B110" s="33" t="s">
        <v>43</v>
      </c>
      <c r="C110" s="33" t="s">
        <v>44</v>
      </c>
      <c r="D110" s="33" t="s">
        <v>216</v>
      </c>
      <c r="E110" s="33" t="s">
        <v>100</v>
      </c>
      <c r="F110" s="10">
        <v>-5797.84</v>
      </c>
      <c r="G110" s="10">
        <v>-5797.84</v>
      </c>
      <c r="H110" s="87"/>
    </row>
    <row r="111" spans="1:8" s="42" customFormat="1" ht="13.5" thickBot="1">
      <c r="A111" s="85"/>
      <c r="B111" s="86"/>
      <c r="C111" s="86"/>
      <c r="D111" s="86"/>
      <c r="E111" s="86"/>
      <c r="F111" s="103">
        <f>SUM(F108:F110)</f>
        <v>1543982.9999999998</v>
      </c>
      <c r="G111" s="103">
        <f>SUM(G108:G110)</f>
        <v>1543982.9999999998</v>
      </c>
      <c r="H111" s="43"/>
    </row>
    <row r="112" spans="1:8">
      <c r="A112" s="40" t="s">
        <v>48</v>
      </c>
      <c r="B112" s="35" t="s">
        <v>46</v>
      </c>
      <c r="C112" s="35" t="s">
        <v>47</v>
      </c>
      <c r="D112" s="35" t="s">
        <v>87</v>
      </c>
      <c r="E112" s="35" t="s">
        <v>202</v>
      </c>
      <c r="F112" s="11">
        <v>25885.64</v>
      </c>
      <c r="G112" s="11">
        <v>25885.64</v>
      </c>
      <c r="H112" s="88" t="s">
        <v>188</v>
      </c>
    </row>
    <row r="113" spans="1:8">
      <c r="A113" s="37" t="s">
        <v>48</v>
      </c>
      <c r="B113" s="32" t="s">
        <v>46</v>
      </c>
      <c r="C113" s="32" t="s">
        <v>47</v>
      </c>
      <c r="D113" s="32" t="s">
        <v>204</v>
      </c>
      <c r="E113" s="32" t="s">
        <v>163</v>
      </c>
      <c r="F113" s="1">
        <v>131119.07999999999</v>
      </c>
      <c r="G113" s="1">
        <v>131119.07999999999</v>
      </c>
      <c r="H113" s="128" t="s">
        <v>188</v>
      </c>
    </row>
    <row r="114" spans="1:8" ht="13.5" thickBot="1">
      <c r="A114" s="38" t="s">
        <v>48</v>
      </c>
      <c r="B114" s="33" t="s">
        <v>46</v>
      </c>
      <c r="C114" s="33" t="s">
        <v>47</v>
      </c>
      <c r="D114" s="33">
        <v>348</v>
      </c>
      <c r="E114" s="33" t="s">
        <v>104</v>
      </c>
      <c r="F114" s="10">
        <v>-379.67</v>
      </c>
      <c r="G114" s="10">
        <v>-379.67</v>
      </c>
      <c r="H114" s="87"/>
    </row>
    <row r="115" spans="1:8" s="42" customFormat="1" ht="13.5" thickBot="1">
      <c r="A115" s="85"/>
      <c r="B115" s="86"/>
      <c r="C115" s="86"/>
      <c r="D115" s="86"/>
      <c r="E115" s="86"/>
      <c r="F115" s="103">
        <f>SUM(F112:F114)</f>
        <v>156625.04999999996</v>
      </c>
      <c r="G115" s="103">
        <f>SUM(G112:G114)</f>
        <v>156625.04999999996</v>
      </c>
      <c r="H115" s="43"/>
    </row>
    <row r="116" spans="1:8">
      <c r="A116" s="40" t="s">
        <v>54</v>
      </c>
      <c r="B116" s="35" t="s">
        <v>52</v>
      </c>
      <c r="C116" s="35" t="s">
        <v>53</v>
      </c>
      <c r="D116" s="35" t="s">
        <v>205</v>
      </c>
      <c r="E116" s="35" t="s">
        <v>206</v>
      </c>
      <c r="F116" s="11">
        <v>26810.26</v>
      </c>
      <c r="G116" s="11">
        <v>26810.26</v>
      </c>
      <c r="H116" s="88" t="s">
        <v>7</v>
      </c>
    </row>
    <row r="117" spans="1:8">
      <c r="A117" s="37" t="s">
        <v>54</v>
      </c>
      <c r="B117" s="32" t="s">
        <v>52</v>
      </c>
      <c r="C117" s="32" t="s">
        <v>53</v>
      </c>
      <c r="D117" s="32" t="s">
        <v>207</v>
      </c>
      <c r="E117" s="32" t="s">
        <v>206</v>
      </c>
      <c r="F117" s="1">
        <v>126513.12</v>
      </c>
      <c r="G117" s="1">
        <v>126513.12</v>
      </c>
      <c r="H117" s="128" t="s">
        <v>188</v>
      </c>
    </row>
    <row r="118" spans="1:8">
      <c r="A118" s="37" t="s">
        <v>54</v>
      </c>
      <c r="B118" s="32" t="s">
        <v>52</v>
      </c>
      <c r="C118" s="32" t="s">
        <v>53</v>
      </c>
      <c r="D118" s="32" t="s">
        <v>214</v>
      </c>
      <c r="E118" s="32" t="s">
        <v>187</v>
      </c>
      <c r="F118" s="1">
        <v>-341.86</v>
      </c>
      <c r="G118" s="1">
        <v>-341.86</v>
      </c>
      <c r="H118" s="128" t="s">
        <v>188</v>
      </c>
    </row>
    <row r="119" spans="1:8" ht="13.5" thickBot="1">
      <c r="A119" s="38" t="s">
        <v>54</v>
      </c>
      <c r="B119" s="33" t="s">
        <v>52</v>
      </c>
      <c r="C119" s="33" t="s">
        <v>53</v>
      </c>
      <c r="D119" s="33" t="s">
        <v>215</v>
      </c>
      <c r="E119" s="33" t="s">
        <v>100</v>
      </c>
      <c r="F119" s="10">
        <v>-680.68</v>
      </c>
      <c r="G119" s="10">
        <v>-680.68</v>
      </c>
      <c r="H119" s="87"/>
    </row>
    <row r="120" spans="1:8" s="42" customFormat="1" ht="13.5" thickBot="1">
      <c r="A120" s="94"/>
      <c r="B120" s="95"/>
      <c r="C120" s="95"/>
      <c r="D120" s="95"/>
      <c r="E120" s="95"/>
      <c r="F120" s="51">
        <f>SUM(F116:F119)</f>
        <v>152300.84000000003</v>
      </c>
      <c r="G120" s="51">
        <f>SUM(G116:G119)</f>
        <v>152300.84000000003</v>
      </c>
      <c r="H120" s="159"/>
    </row>
    <row r="121" spans="1:8">
      <c r="A121" s="36" t="s">
        <v>57</v>
      </c>
      <c r="B121" s="31" t="s">
        <v>55</v>
      </c>
      <c r="C121" s="31" t="s">
        <v>56</v>
      </c>
      <c r="D121" s="31" t="s">
        <v>175</v>
      </c>
      <c r="E121" s="31" t="s">
        <v>163</v>
      </c>
      <c r="F121" s="58">
        <v>22394.19</v>
      </c>
      <c r="G121" s="58">
        <v>22394.19</v>
      </c>
      <c r="H121" s="137" t="s">
        <v>7</v>
      </c>
    </row>
    <row r="122" spans="1:8">
      <c r="A122" s="37" t="s">
        <v>57</v>
      </c>
      <c r="B122" s="32" t="s">
        <v>55</v>
      </c>
      <c r="C122" s="32" t="s">
        <v>56</v>
      </c>
      <c r="D122" s="32" t="s">
        <v>199</v>
      </c>
      <c r="E122" s="32" t="s">
        <v>163</v>
      </c>
      <c r="F122" s="1">
        <v>103878.64</v>
      </c>
      <c r="G122" s="1">
        <v>103878.64</v>
      </c>
      <c r="H122" s="128" t="s">
        <v>73</v>
      </c>
    </row>
    <row r="123" spans="1:8">
      <c r="A123" s="37" t="s">
        <v>57</v>
      </c>
      <c r="B123" s="32" t="s">
        <v>55</v>
      </c>
      <c r="C123" s="32" t="s">
        <v>56</v>
      </c>
      <c r="D123" s="32" t="s">
        <v>176</v>
      </c>
      <c r="E123" s="32" t="s">
        <v>163</v>
      </c>
      <c r="F123" s="1">
        <v>42432.67</v>
      </c>
      <c r="G123" s="1">
        <v>42432.67</v>
      </c>
      <c r="H123" s="128" t="s">
        <v>188</v>
      </c>
    </row>
    <row r="124" spans="1:8" ht="13.5" thickBot="1">
      <c r="A124" s="38" t="s">
        <v>57</v>
      </c>
      <c r="B124" s="33" t="s">
        <v>55</v>
      </c>
      <c r="C124" s="33" t="s">
        <v>56</v>
      </c>
      <c r="D124" s="33" t="s">
        <v>200</v>
      </c>
      <c r="E124" s="33" t="s">
        <v>163</v>
      </c>
      <c r="F124" s="10">
        <v>4052.37</v>
      </c>
      <c r="G124" s="10">
        <v>4052.37</v>
      </c>
      <c r="H124" s="87" t="s">
        <v>188</v>
      </c>
    </row>
    <row r="125" spans="1:8" s="42" customFormat="1" ht="13.5" thickBot="1">
      <c r="A125" s="85"/>
      <c r="B125" s="86"/>
      <c r="C125" s="86"/>
      <c r="D125" s="86"/>
      <c r="E125" s="86"/>
      <c r="F125" s="103">
        <f>SUM(F121:F124)</f>
        <v>172757.87</v>
      </c>
      <c r="G125" s="103">
        <f>SUM(G121:G124)</f>
        <v>172757.87</v>
      </c>
      <c r="H125" s="43"/>
    </row>
    <row r="126" spans="1:8">
      <c r="A126" s="36" t="s">
        <v>66</v>
      </c>
      <c r="B126" s="31" t="s">
        <v>64</v>
      </c>
      <c r="C126" s="31" t="s">
        <v>65</v>
      </c>
      <c r="D126" s="31" t="s">
        <v>208</v>
      </c>
      <c r="E126" s="31" t="s">
        <v>196</v>
      </c>
      <c r="F126" s="58">
        <v>130747.6</v>
      </c>
      <c r="G126" s="58">
        <v>130747.6</v>
      </c>
      <c r="H126" s="137" t="s">
        <v>188</v>
      </c>
    </row>
    <row r="127" spans="1:8">
      <c r="A127" s="37" t="s">
        <v>66</v>
      </c>
      <c r="B127" s="32" t="s">
        <v>64</v>
      </c>
      <c r="C127" s="32" t="s">
        <v>65</v>
      </c>
      <c r="D127" s="32" t="s">
        <v>209</v>
      </c>
      <c r="E127" s="32" t="s">
        <v>163</v>
      </c>
      <c r="F127" s="1">
        <v>361723.61</v>
      </c>
      <c r="G127" s="1">
        <v>361723.61</v>
      </c>
      <c r="H127" s="128" t="s">
        <v>188</v>
      </c>
    </row>
    <row r="128" spans="1:8" ht="13.5" thickBot="1">
      <c r="A128" s="38" t="s">
        <v>66</v>
      </c>
      <c r="B128" s="33" t="s">
        <v>64</v>
      </c>
      <c r="C128" s="33" t="s">
        <v>65</v>
      </c>
      <c r="D128" s="33" t="s">
        <v>213</v>
      </c>
      <c r="E128" s="33" t="s">
        <v>100</v>
      </c>
      <c r="F128" s="10">
        <v>-474.96</v>
      </c>
      <c r="G128" s="10">
        <v>-474.96</v>
      </c>
      <c r="H128" s="87"/>
    </row>
    <row r="129" spans="1:9" s="42" customFormat="1" ht="13.5" thickBot="1">
      <c r="A129" s="85"/>
      <c r="B129" s="86"/>
      <c r="C129" s="86"/>
      <c r="D129" s="86"/>
      <c r="E129" s="86"/>
      <c r="F129" s="103">
        <f>SUM(F126:F128)</f>
        <v>491996.24999999994</v>
      </c>
      <c r="G129" s="103">
        <f>SUM(G126:G128)</f>
        <v>491996.24999999994</v>
      </c>
      <c r="H129" s="43"/>
    </row>
    <row r="130" spans="1:9" ht="13.5" thickBot="1">
      <c r="A130" s="45" t="s">
        <v>72</v>
      </c>
      <c r="B130" s="46" t="s">
        <v>70</v>
      </c>
      <c r="C130" s="46" t="s">
        <v>71</v>
      </c>
      <c r="D130" s="46" t="s">
        <v>210</v>
      </c>
      <c r="E130" s="46" t="s">
        <v>163</v>
      </c>
      <c r="F130" s="59">
        <v>89600.63</v>
      </c>
      <c r="G130" s="59">
        <v>89600.63</v>
      </c>
      <c r="H130" s="157" t="s">
        <v>73</v>
      </c>
    </row>
    <row r="131" spans="1:9" s="42" customFormat="1" ht="13.5" thickBot="1">
      <c r="A131" s="85"/>
      <c r="B131" s="86"/>
      <c r="C131" s="86"/>
      <c r="D131" s="86"/>
      <c r="E131" s="86"/>
      <c r="F131" s="103">
        <f>SUM(F130)</f>
        <v>89600.63</v>
      </c>
      <c r="G131" s="103">
        <f>SUM(G130)</f>
        <v>89600.63</v>
      </c>
      <c r="H131" s="43"/>
    </row>
    <row r="132" spans="1:9" ht="13.5" thickBot="1">
      <c r="A132" s="54" t="s">
        <v>93</v>
      </c>
      <c r="B132" s="55" t="s">
        <v>94</v>
      </c>
      <c r="C132" s="55" t="s">
        <v>95</v>
      </c>
      <c r="D132" s="55" t="s">
        <v>211</v>
      </c>
      <c r="E132" s="55" t="s">
        <v>163</v>
      </c>
      <c r="F132" s="16">
        <v>1875.16</v>
      </c>
      <c r="G132" s="16">
        <v>1875.16</v>
      </c>
      <c r="H132" s="158" t="s">
        <v>188</v>
      </c>
    </row>
    <row r="133" spans="1:9" s="42" customFormat="1" ht="13.5" thickBot="1">
      <c r="A133" s="94"/>
      <c r="B133" s="95"/>
      <c r="C133" s="95"/>
      <c r="D133" s="95"/>
      <c r="E133" s="95"/>
      <c r="F133" s="51">
        <f>SUM(F132)</f>
        <v>1875.16</v>
      </c>
      <c r="G133" s="51">
        <f>SUM(G132)</f>
        <v>1875.16</v>
      </c>
      <c r="H133" s="159"/>
    </row>
    <row r="134" spans="1:9">
      <c r="A134" s="40" t="s">
        <v>92</v>
      </c>
      <c r="B134" s="35" t="s">
        <v>90</v>
      </c>
      <c r="C134" s="35" t="s">
        <v>91</v>
      </c>
      <c r="D134" s="35" t="s">
        <v>211</v>
      </c>
      <c r="E134" s="35" t="s">
        <v>163</v>
      </c>
      <c r="F134" s="11">
        <v>19959.16</v>
      </c>
      <c r="G134" s="11">
        <v>19959.16</v>
      </c>
      <c r="H134" s="88" t="s">
        <v>188</v>
      </c>
    </row>
    <row r="135" spans="1:9" ht="13.5" thickBot="1">
      <c r="A135" s="38" t="s">
        <v>92</v>
      </c>
      <c r="B135" s="33" t="s">
        <v>90</v>
      </c>
      <c r="C135" s="33" t="s">
        <v>91</v>
      </c>
      <c r="D135" s="33" t="s">
        <v>212</v>
      </c>
      <c r="E135" s="33" t="s">
        <v>104</v>
      </c>
      <c r="F135" s="10">
        <v>-331.17</v>
      </c>
      <c r="G135" s="10">
        <v>-331.17</v>
      </c>
      <c r="H135" s="87"/>
    </row>
    <row r="136" spans="1:9" s="42" customFormat="1" ht="13.5" thickBot="1">
      <c r="A136" s="85"/>
      <c r="B136" s="86"/>
      <c r="C136" s="86"/>
      <c r="D136" s="86"/>
      <c r="E136" s="86"/>
      <c r="F136" s="103">
        <f>SUM(F134:F135)</f>
        <v>19627.990000000002</v>
      </c>
      <c r="G136" s="103">
        <f>SUM(G134:G135)</f>
        <v>19627.990000000002</v>
      </c>
      <c r="H136" s="43"/>
    </row>
    <row r="137" spans="1:9" s="42" customFormat="1" ht="13.5" thickBot="1">
      <c r="A137" s="160" t="s">
        <v>11</v>
      </c>
      <c r="B137" s="161" t="s">
        <v>11</v>
      </c>
      <c r="C137" s="161" t="s">
        <v>11</v>
      </c>
      <c r="D137" s="161" t="s">
        <v>11</v>
      </c>
      <c r="E137" s="161" t="s">
        <v>11</v>
      </c>
      <c r="F137" s="163">
        <f>F98+F101+F104+F107+F111+F115+F120+F125+F129+F131+F133+F136</f>
        <v>17004772.789999995</v>
      </c>
      <c r="G137" s="163">
        <f>G98+G101+G104+G107+G111+G115+G120+G125+G129+G131+G133+G136</f>
        <v>17004772.789999995</v>
      </c>
      <c r="H137" s="162" t="s">
        <v>88</v>
      </c>
    </row>
    <row r="142" spans="1:9" ht="30" customHeight="1">
      <c r="A142" s="497" t="s">
        <v>223</v>
      </c>
      <c r="B142" s="498"/>
      <c r="C142" s="498"/>
      <c r="D142" s="498"/>
      <c r="E142" s="498"/>
      <c r="F142" s="498"/>
      <c r="G142" s="498"/>
      <c r="H142" s="498"/>
      <c r="I142" s="498"/>
    </row>
    <row r="147" spans="1:9" ht="13.5" thickBot="1"/>
    <row r="148" spans="1:9" s="26" customFormat="1" ht="23.25" thickBot="1">
      <c r="A148" s="166" t="s">
        <v>0</v>
      </c>
      <c r="B148" s="167" t="s">
        <v>2</v>
      </c>
      <c r="C148" s="167" t="s">
        <v>1</v>
      </c>
      <c r="D148" s="167" t="s">
        <v>3</v>
      </c>
      <c r="E148" s="167" t="s">
        <v>4</v>
      </c>
      <c r="F148" s="167" t="s">
        <v>5</v>
      </c>
      <c r="G148" s="167" t="s">
        <v>6</v>
      </c>
      <c r="H148" s="169" t="s">
        <v>89</v>
      </c>
      <c r="I148" s="168" t="s">
        <v>222</v>
      </c>
    </row>
    <row r="149" spans="1:9" ht="13.5" thickBot="1">
      <c r="A149" s="39" t="s">
        <v>8</v>
      </c>
      <c r="B149" s="34" t="s">
        <v>10</v>
      </c>
      <c r="C149" s="34" t="s">
        <v>9</v>
      </c>
      <c r="D149" s="34" t="s">
        <v>185</v>
      </c>
      <c r="E149" s="34" t="s">
        <v>219</v>
      </c>
      <c r="F149" s="60">
        <v>7385535</v>
      </c>
      <c r="G149" s="165">
        <v>2860498.27</v>
      </c>
      <c r="H149" s="170">
        <f>F149-G149</f>
        <v>4525036.7300000004</v>
      </c>
      <c r="I149" s="141" t="s">
        <v>7</v>
      </c>
    </row>
    <row r="150" spans="1:9" s="42" customFormat="1" ht="13.5" thickBot="1">
      <c r="A150" s="85"/>
      <c r="B150" s="86"/>
      <c r="C150" s="86"/>
      <c r="D150" s="86"/>
      <c r="E150" s="86"/>
      <c r="F150" s="103">
        <f>SUM(F149)</f>
        <v>7385535</v>
      </c>
      <c r="G150" s="164">
        <f>SUM(G149)</f>
        <v>2860498.27</v>
      </c>
      <c r="H150" s="171">
        <f>SUM(H149)</f>
        <v>4525036.7300000004</v>
      </c>
      <c r="I150" s="43"/>
    </row>
    <row r="151" spans="1:9" ht="13.5" thickBot="1">
      <c r="A151" s="39" t="s">
        <v>14</v>
      </c>
      <c r="B151" s="34" t="s">
        <v>12</v>
      </c>
      <c r="C151" s="34" t="s">
        <v>13</v>
      </c>
      <c r="D151" s="34" t="s">
        <v>220</v>
      </c>
      <c r="E151" s="34" t="s">
        <v>221</v>
      </c>
      <c r="F151" s="60">
        <v>3073200.26</v>
      </c>
      <c r="G151" s="165">
        <v>1190283.99</v>
      </c>
      <c r="H151" s="170">
        <f>F151-G151</f>
        <v>1882916.2699999998</v>
      </c>
      <c r="I151" s="141" t="s">
        <v>7</v>
      </c>
    </row>
    <row r="152" spans="1:9" s="42" customFormat="1" ht="13.5" thickBot="1">
      <c r="A152" s="85"/>
      <c r="B152" s="86"/>
      <c r="C152" s="86"/>
      <c r="D152" s="86"/>
      <c r="E152" s="86"/>
      <c r="F152" s="103">
        <f>SUM(F151)</f>
        <v>3073200.26</v>
      </c>
      <c r="G152" s="103">
        <f>SUM(G151)</f>
        <v>1190283.99</v>
      </c>
      <c r="H152" s="172">
        <f>SUM(H151)</f>
        <v>1882916.2699999998</v>
      </c>
      <c r="I152" s="43"/>
    </row>
    <row r="153" spans="1:9" s="42" customFormat="1" ht="13.5" thickBot="1">
      <c r="A153" s="92" t="s">
        <v>11</v>
      </c>
      <c r="B153" s="93" t="s">
        <v>11</v>
      </c>
      <c r="C153" s="93" t="s">
        <v>11</v>
      </c>
      <c r="D153" s="93" t="s">
        <v>11</v>
      </c>
      <c r="E153" s="93" t="s">
        <v>11</v>
      </c>
      <c r="F153" s="74">
        <f>F150+F152</f>
        <v>10458735.26</v>
      </c>
      <c r="G153" s="74">
        <f>G150+G152</f>
        <v>4050782.26</v>
      </c>
      <c r="H153" s="74">
        <f>H150+H152</f>
        <v>6407953</v>
      </c>
      <c r="I153" s="75"/>
    </row>
    <row r="157" spans="1:9" ht="13.5" thickBot="1"/>
    <row r="158" spans="1:9" ht="13.5" thickBot="1">
      <c r="F158" s="501" t="s">
        <v>748</v>
      </c>
      <c r="G158" s="502">
        <f>G153+G137+G80+G64+G11</f>
        <v>37043590</v>
      </c>
    </row>
  </sheetData>
  <mergeCells count="5">
    <mergeCell ref="A6:J6"/>
    <mergeCell ref="A14:H14"/>
    <mergeCell ref="A70:H70"/>
    <mergeCell ref="A86:G86"/>
    <mergeCell ref="A142:I142"/>
  </mergeCells>
  <pageMargins left="0.38" right="0.41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4"/>
  <sheetViews>
    <sheetView topLeftCell="A146" workbookViewId="0">
      <selection activeCell="A168" sqref="A168:H168"/>
    </sheetView>
  </sheetViews>
  <sheetFormatPr defaultRowHeight="12.75"/>
  <cols>
    <col min="1" max="1" width="42.42578125" style="30" bestFit="1" customWidth="1"/>
    <col min="2" max="2" width="11.42578125" style="30" customWidth="1"/>
    <col min="3" max="3" width="7.85546875" style="30" bestFit="1" customWidth="1"/>
    <col min="4" max="4" width="6.42578125" style="30" bestFit="1" customWidth="1"/>
    <col min="5" max="5" width="9.140625" style="30"/>
    <col min="6" max="6" width="17.5703125" bestFit="1" customWidth="1"/>
    <col min="7" max="7" width="17" bestFit="1" customWidth="1"/>
    <col min="8" max="8" width="12.7109375" customWidth="1"/>
    <col min="9" max="9" width="7" bestFit="1" customWidth="1"/>
    <col min="10" max="10" width="3.5703125" bestFit="1" customWidth="1"/>
  </cols>
  <sheetData>
    <row r="1" spans="1:10">
      <c r="A1" s="66" t="s">
        <v>21</v>
      </c>
      <c r="B1"/>
      <c r="C1"/>
      <c r="D1"/>
      <c r="E1" s="8"/>
      <c r="F1" s="8"/>
      <c r="G1" s="3" t="s">
        <v>22</v>
      </c>
      <c r="H1" s="3"/>
      <c r="I1" s="3"/>
    </row>
    <row r="2" spans="1:10">
      <c r="B2"/>
      <c r="C2"/>
      <c r="D2"/>
      <c r="E2" s="8"/>
      <c r="F2" s="8"/>
      <c r="G2" s="2" t="s">
        <v>76</v>
      </c>
      <c r="H2" s="2"/>
      <c r="I2" s="2"/>
    </row>
    <row r="3" spans="1:10">
      <c r="B3"/>
      <c r="C3"/>
      <c r="D3"/>
      <c r="E3" s="8"/>
      <c r="F3" s="8"/>
      <c r="G3" s="2" t="s">
        <v>23</v>
      </c>
      <c r="H3" s="2"/>
      <c r="I3" s="2"/>
    </row>
    <row r="4" spans="1:10">
      <c r="B4"/>
      <c r="C4"/>
      <c r="D4"/>
      <c r="E4"/>
    </row>
    <row r="5" spans="1:10">
      <c r="B5"/>
      <c r="C5"/>
      <c r="D5"/>
      <c r="E5"/>
    </row>
    <row r="6" spans="1:10" ht="30" customHeight="1">
      <c r="A6" s="497" t="s">
        <v>245</v>
      </c>
      <c r="B6" s="498"/>
      <c r="C6" s="498"/>
      <c r="D6" s="498"/>
      <c r="E6" s="498"/>
      <c r="F6" s="498"/>
      <c r="G6" s="498"/>
      <c r="H6" s="498"/>
      <c r="I6" s="498"/>
      <c r="J6" s="498"/>
    </row>
    <row r="11" spans="1:10" ht="13.5" thickBot="1"/>
    <row r="12" spans="1:10" s="26" customFormat="1" ht="23.25" thickBot="1">
      <c r="A12" s="166" t="s">
        <v>0</v>
      </c>
      <c r="B12" s="167" t="s">
        <v>2</v>
      </c>
      <c r="C12" s="167" t="s">
        <v>1</v>
      </c>
      <c r="D12" s="167" t="s">
        <v>3</v>
      </c>
      <c r="E12" s="167" t="s">
        <v>4</v>
      </c>
      <c r="F12" s="167" t="s">
        <v>5</v>
      </c>
      <c r="G12" s="167" t="s">
        <v>6</v>
      </c>
      <c r="H12" s="135" t="s">
        <v>246</v>
      </c>
      <c r="I12" s="135" t="s">
        <v>84</v>
      </c>
      <c r="J12" s="168" t="s">
        <v>222</v>
      </c>
    </row>
    <row r="13" spans="1:10" ht="13.5" thickBot="1">
      <c r="A13" s="39" t="s">
        <v>8</v>
      </c>
      <c r="B13" s="34" t="s">
        <v>10</v>
      </c>
      <c r="C13" s="34" t="s">
        <v>9</v>
      </c>
      <c r="D13" s="34" t="s">
        <v>185</v>
      </c>
      <c r="E13" s="34" t="s">
        <v>219</v>
      </c>
      <c r="F13" s="60">
        <v>7385535</v>
      </c>
      <c r="G13" s="165">
        <v>4525036.7300000004</v>
      </c>
      <c r="H13" s="165">
        <v>2860498.27</v>
      </c>
      <c r="I13" s="170">
        <f>F13-G13-H13</f>
        <v>0</v>
      </c>
      <c r="J13" s="141" t="s">
        <v>7</v>
      </c>
    </row>
    <row r="14" spans="1:10" s="42" customFormat="1" ht="13.5" thickBot="1">
      <c r="A14" s="85"/>
      <c r="B14" s="86"/>
      <c r="C14" s="86"/>
      <c r="D14" s="86"/>
      <c r="E14" s="86"/>
      <c r="F14" s="103">
        <f>SUM(F13)</f>
        <v>7385535</v>
      </c>
      <c r="G14" s="164">
        <f>SUM(G13)</f>
        <v>4525036.7300000004</v>
      </c>
      <c r="H14" s="164">
        <f>SUM(H13)</f>
        <v>2860498.27</v>
      </c>
      <c r="I14" s="171">
        <f>I13</f>
        <v>0</v>
      </c>
      <c r="J14" s="43"/>
    </row>
    <row r="15" spans="1:10" ht="13.5" thickBot="1">
      <c r="A15" s="39" t="s">
        <v>14</v>
      </c>
      <c r="B15" s="34" t="s">
        <v>12</v>
      </c>
      <c r="C15" s="34" t="s">
        <v>13</v>
      </c>
      <c r="D15" s="34" t="s">
        <v>220</v>
      </c>
      <c r="E15" s="34" t="s">
        <v>221</v>
      </c>
      <c r="F15" s="60">
        <v>3073200.26</v>
      </c>
      <c r="G15" s="165">
        <v>1882916.2699999998</v>
      </c>
      <c r="H15" s="165">
        <v>1190283.99</v>
      </c>
      <c r="I15" s="170">
        <f>F15-G15-H15</f>
        <v>0</v>
      </c>
      <c r="J15" s="141" t="s">
        <v>7</v>
      </c>
    </row>
    <row r="16" spans="1:10" s="42" customFormat="1" ht="13.5" thickBot="1">
      <c r="A16" s="85"/>
      <c r="B16" s="86"/>
      <c r="C16" s="86"/>
      <c r="D16" s="86"/>
      <c r="E16" s="86"/>
      <c r="F16" s="103">
        <f>SUM(F15)</f>
        <v>3073200.26</v>
      </c>
      <c r="G16" s="103">
        <f>SUM(G15)</f>
        <v>1882916.2699999998</v>
      </c>
      <c r="H16" s="103">
        <f>SUM(H15)</f>
        <v>1190283.99</v>
      </c>
      <c r="I16" s="172">
        <f>I15</f>
        <v>0</v>
      </c>
      <c r="J16" s="43"/>
    </row>
    <row r="17" spans="1:10" s="42" customFormat="1" ht="13.5" thickBot="1">
      <c r="A17" s="92" t="s">
        <v>11</v>
      </c>
      <c r="B17" s="93" t="s">
        <v>11</v>
      </c>
      <c r="C17" s="93" t="s">
        <v>11</v>
      </c>
      <c r="D17" s="93" t="s">
        <v>11</v>
      </c>
      <c r="E17" s="93" t="s">
        <v>11</v>
      </c>
      <c r="F17" s="74">
        <f>F14+F16</f>
        <v>10458735.26</v>
      </c>
      <c r="G17" s="74">
        <f>G14+G16</f>
        <v>6407953</v>
      </c>
      <c r="H17" s="74">
        <f>H14+H16</f>
        <v>4050782.26</v>
      </c>
      <c r="I17" s="107">
        <f>I16+I14</f>
        <v>0</v>
      </c>
      <c r="J17" s="75"/>
    </row>
    <row r="20" spans="1:10" ht="30" customHeight="1">
      <c r="A20" s="497" t="s">
        <v>247</v>
      </c>
      <c r="B20" s="498"/>
      <c r="C20" s="498"/>
      <c r="D20" s="498"/>
      <c r="E20" s="498"/>
      <c r="F20" s="498"/>
      <c r="G20" s="498"/>
    </row>
    <row r="25" spans="1:10" ht="13.5" thickBot="1"/>
    <row r="26" spans="1:10" s="26" customFormat="1" ht="23.25" thickBot="1">
      <c r="A26" s="179" t="s">
        <v>0</v>
      </c>
      <c r="B26" s="180" t="s">
        <v>2</v>
      </c>
      <c r="C26" s="180" t="s">
        <v>1</v>
      </c>
      <c r="D26" s="180" t="s">
        <v>3</v>
      </c>
      <c r="E26" s="180" t="s">
        <v>4</v>
      </c>
      <c r="F26" s="180" t="s">
        <v>5</v>
      </c>
      <c r="G26" s="180" t="s">
        <v>6</v>
      </c>
      <c r="H26" s="181" t="s">
        <v>74</v>
      </c>
    </row>
    <row r="27" spans="1:10" ht="13.5" thickBot="1">
      <c r="A27" s="182" t="s">
        <v>17</v>
      </c>
      <c r="B27" s="183" t="s">
        <v>15</v>
      </c>
      <c r="C27" s="183" t="s">
        <v>16</v>
      </c>
      <c r="D27" s="183" t="s">
        <v>224</v>
      </c>
      <c r="E27" s="183" t="s">
        <v>225</v>
      </c>
      <c r="F27" s="184">
        <v>947065.37</v>
      </c>
      <c r="G27" s="184">
        <v>947065.37</v>
      </c>
      <c r="H27" s="185" t="s">
        <v>7</v>
      </c>
    </row>
    <row r="28" spans="1:10" s="42" customFormat="1" ht="13.5" thickBot="1">
      <c r="A28" s="193"/>
      <c r="B28" s="194"/>
      <c r="C28" s="194"/>
      <c r="D28" s="194"/>
      <c r="E28" s="194"/>
      <c r="F28" s="195">
        <f>SUM(F27)</f>
        <v>947065.37</v>
      </c>
      <c r="G28" s="195">
        <f>SUM(G27)</f>
        <v>947065.37</v>
      </c>
      <c r="H28" s="196"/>
    </row>
    <row r="29" spans="1:10">
      <c r="A29" s="177" t="s">
        <v>33</v>
      </c>
      <c r="B29" s="178" t="s">
        <v>31</v>
      </c>
      <c r="C29" s="178" t="s">
        <v>32</v>
      </c>
      <c r="D29" s="178" t="s">
        <v>227</v>
      </c>
      <c r="E29" s="178" t="s">
        <v>226</v>
      </c>
      <c r="F29" s="173">
        <v>505806.24</v>
      </c>
      <c r="G29" s="173">
        <v>505806.24</v>
      </c>
      <c r="H29" s="175" t="s">
        <v>7</v>
      </c>
    </row>
    <row r="30" spans="1:10">
      <c r="A30" s="174" t="s">
        <v>33</v>
      </c>
      <c r="B30" s="76" t="s">
        <v>31</v>
      </c>
      <c r="C30" s="76" t="s">
        <v>32</v>
      </c>
      <c r="D30" s="76" t="s">
        <v>212</v>
      </c>
      <c r="E30" s="76" t="s">
        <v>226</v>
      </c>
      <c r="F30" s="452">
        <v>208638.32</v>
      </c>
      <c r="G30" s="452">
        <v>208638.32</v>
      </c>
      <c r="H30" s="176" t="s">
        <v>73</v>
      </c>
    </row>
    <row r="31" spans="1:10">
      <c r="A31" s="174" t="s">
        <v>33</v>
      </c>
      <c r="B31" s="76" t="s">
        <v>31</v>
      </c>
      <c r="C31" s="76" t="s">
        <v>32</v>
      </c>
      <c r="D31" s="76" t="s">
        <v>211</v>
      </c>
      <c r="E31" s="76" t="s">
        <v>226</v>
      </c>
      <c r="F31" s="452">
        <v>196832.63</v>
      </c>
      <c r="G31" s="452">
        <v>196832.63</v>
      </c>
      <c r="H31" s="176" t="s">
        <v>85</v>
      </c>
    </row>
    <row r="32" spans="1:10" ht="13.5" thickBot="1">
      <c r="A32" s="186" t="s">
        <v>33</v>
      </c>
      <c r="B32" s="187" t="s">
        <v>31</v>
      </c>
      <c r="C32" s="187" t="s">
        <v>32</v>
      </c>
      <c r="D32" s="187" t="s">
        <v>228</v>
      </c>
      <c r="E32" s="187" t="s">
        <v>226</v>
      </c>
      <c r="F32" s="188">
        <v>71820.039999999994</v>
      </c>
      <c r="G32" s="188">
        <v>71820.039999999994</v>
      </c>
      <c r="H32" s="189" t="s">
        <v>75</v>
      </c>
    </row>
    <row r="33" spans="1:8" s="42" customFormat="1" ht="13.5" thickBot="1">
      <c r="A33" s="193"/>
      <c r="B33" s="194"/>
      <c r="C33" s="194"/>
      <c r="D33" s="194"/>
      <c r="E33" s="194"/>
      <c r="F33" s="195">
        <f>SUM(F29:F32)</f>
        <v>983097.2300000001</v>
      </c>
      <c r="G33" s="195">
        <f>SUM(G29:G32)</f>
        <v>983097.2300000001</v>
      </c>
      <c r="H33" s="196"/>
    </row>
    <row r="34" spans="1:8">
      <c r="A34" s="177" t="s">
        <v>36</v>
      </c>
      <c r="B34" s="178" t="s">
        <v>34</v>
      </c>
      <c r="C34" s="178" t="s">
        <v>35</v>
      </c>
      <c r="D34" s="178" t="s">
        <v>232</v>
      </c>
      <c r="E34" s="178" t="s">
        <v>230</v>
      </c>
      <c r="F34" s="173">
        <v>990891.85</v>
      </c>
      <c r="G34" s="173">
        <v>990891.85</v>
      </c>
      <c r="H34" s="175" t="s">
        <v>7</v>
      </c>
    </row>
    <row r="35" spans="1:8">
      <c r="A35" s="174" t="s">
        <v>36</v>
      </c>
      <c r="B35" s="76" t="s">
        <v>34</v>
      </c>
      <c r="C35" s="76" t="s">
        <v>35</v>
      </c>
      <c r="D35" s="76" t="s">
        <v>229</v>
      </c>
      <c r="E35" s="76" t="s">
        <v>230</v>
      </c>
      <c r="F35" s="452">
        <v>52910.66</v>
      </c>
      <c r="G35" s="452">
        <v>52910.66</v>
      </c>
      <c r="H35" s="175" t="s">
        <v>73</v>
      </c>
    </row>
    <row r="36" spans="1:8">
      <c r="A36" s="174" t="s">
        <v>36</v>
      </c>
      <c r="B36" s="76" t="s">
        <v>34</v>
      </c>
      <c r="C36" s="76" t="s">
        <v>35</v>
      </c>
      <c r="D36" s="76" t="s">
        <v>231</v>
      </c>
      <c r="E36" s="76" t="s">
        <v>230</v>
      </c>
      <c r="F36" s="452">
        <v>401047.05</v>
      </c>
      <c r="G36" s="452">
        <v>401047.05</v>
      </c>
      <c r="H36" s="175" t="s">
        <v>85</v>
      </c>
    </row>
    <row r="37" spans="1:8" ht="13.5" thickBot="1">
      <c r="A37" s="186" t="s">
        <v>36</v>
      </c>
      <c r="B37" s="187" t="s">
        <v>34</v>
      </c>
      <c r="C37" s="187" t="s">
        <v>35</v>
      </c>
      <c r="D37" s="187" t="s">
        <v>233</v>
      </c>
      <c r="E37" s="187" t="s">
        <v>230</v>
      </c>
      <c r="F37" s="188">
        <v>6324.84</v>
      </c>
      <c r="G37" s="188">
        <v>6324.84</v>
      </c>
      <c r="H37" s="185" t="s">
        <v>85</v>
      </c>
    </row>
    <row r="38" spans="1:8" s="42" customFormat="1" ht="13.5" thickBot="1">
      <c r="A38" s="193"/>
      <c r="B38" s="194"/>
      <c r="C38" s="194"/>
      <c r="D38" s="194"/>
      <c r="E38" s="194"/>
      <c r="F38" s="195">
        <f>SUM(F34:F37)</f>
        <v>1451174.4000000001</v>
      </c>
      <c r="G38" s="195">
        <f>SUM(G34:G37)</f>
        <v>1451174.4000000001</v>
      </c>
      <c r="H38" s="196"/>
    </row>
    <row r="39" spans="1:8">
      <c r="A39" s="177" t="s">
        <v>39</v>
      </c>
      <c r="B39" s="178" t="s">
        <v>37</v>
      </c>
      <c r="C39" s="178" t="s">
        <v>38</v>
      </c>
      <c r="D39" s="178" t="s">
        <v>236</v>
      </c>
      <c r="E39" s="178" t="s">
        <v>230</v>
      </c>
      <c r="F39" s="173">
        <v>1155396.04</v>
      </c>
      <c r="G39" s="173">
        <v>1155396.04</v>
      </c>
      <c r="H39" s="175" t="s">
        <v>7</v>
      </c>
    </row>
    <row r="40" spans="1:8">
      <c r="A40" s="174" t="s">
        <v>39</v>
      </c>
      <c r="B40" s="76" t="s">
        <v>37</v>
      </c>
      <c r="C40" s="76" t="s">
        <v>38</v>
      </c>
      <c r="D40" s="76" t="s">
        <v>235</v>
      </c>
      <c r="E40" s="76" t="s">
        <v>230</v>
      </c>
      <c r="F40" s="452">
        <v>1261675.67</v>
      </c>
      <c r="G40" s="452">
        <v>1261675.67</v>
      </c>
      <c r="H40" s="175" t="s">
        <v>73</v>
      </c>
    </row>
    <row r="41" spans="1:8" ht="13.5" thickBot="1">
      <c r="A41" s="186" t="s">
        <v>39</v>
      </c>
      <c r="B41" s="187" t="s">
        <v>37</v>
      </c>
      <c r="C41" s="187" t="s">
        <v>38</v>
      </c>
      <c r="D41" s="187" t="s">
        <v>234</v>
      </c>
      <c r="E41" s="187" t="s">
        <v>230</v>
      </c>
      <c r="F41" s="188">
        <v>75575.37</v>
      </c>
      <c r="G41" s="188">
        <v>75575.37</v>
      </c>
      <c r="H41" s="185" t="s">
        <v>85</v>
      </c>
    </row>
    <row r="42" spans="1:8" s="42" customFormat="1" ht="13.5" thickBot="1">
      <c r="A42" s="193"/>
      <c r="B42" s="194"/>
      <c r="C42" s="194"/>
      <c r="D42" s="194"/>
      <c r="E42" s="194"/>
      <c r="F42" s="195">
        <f>SUM(F39:F41)</f>
        <v>2492647.08</v>
      </c>
      <c r="G42" s="195">
        <f>SUM(G39:G41)</f>
        <v>2492647.08</v>
      </c>
      <c r="H42" s="196"/>
    </row>
    <row r="43" spans="1:8">
      <c r="A43" s="177" t="s">
        <v>42</v>
      </c>
      <c r="B43" s="178" t="s">
        <v>40</v>
      </c>
      <c r="C43" s="178" t="s">
        <v>41</v>
      </c>
      <c r="D43" s="178" t="s">
        <v>238</v>
      </c>
      <c r="E43" s="178" t="s">
        <v>230</v>
      </c>
      <c r="F43" s="173">
        <v>68881.759999999995</v>
      </c>
      <c r="G43" s="173">
        <v>68881.759999999995</v>
      </c>
      <c r="H43" s="175" t="s">
        <v>7</v>
      </c>
    </row>
    <row r="44" spans="1:8">
      <c r="A44" s="174" t="s">
        <v>42</v>
      </c>
      <c r="B44" s="76" t="s">
        <v>40</v>
      </c>
      <c r="C44" s="76" t="s">
        <v>41</v>
      </c>
      <c r="D44" s="76" t="s">
        <v>237</v>
      </c>
      <c r="E44" s="76" t="s">
        <v>230</v>
      </c>
      <c r="F44" s="452">
        <v>58139.86</v>
      </c>
      <c r="G44" s="452">
        <v>58139.86</v>
      </c>
      <c r="H44" s="175" t="s">
        <v>73</v>
      </c>
    </row>
    <row r="45" spans="1:8" ht="13.5" thickBot="1">
      <c r="A45" s="186" t="s">
        <v>42</v>
      </c>
      <c r="B45" s="187" t="s">
        <v>40</v>
      </c>
      <c r="C45" s="187" t="s">
        <v>41</v>
      </c>
      <c r="D45" s="187" t="s">
        <v>239</v>
      </c>
      <c r="E45" s="187" t="s">
        <v>230</v>
      </c>
      <c r="F45" s="188">
        <v>72595.73</v>
      </c>
      <c r="G45" s="188">
        <v>72595.73</v>
      </c>
      <c r="H45" s="185" t="s">
        <v>85</v>
      </c>
    </row>
    <row r="46" spans="1:8" s="42" customFormat="1" ht="13.5" thickBot="1">
      <c r="A46" s="193"/>
      <c r="B46" s="194"/>
      <c r="C46" s="194"/>
      <c r="D46" s="194"/>
      <c r="E46" s="194"/>
      <c r="F46" s="195">
        <f>SUM(F43:F45)</f>
        <v>199617.34999999998</v>
      </c>
      <c r="G46" s="195">
        <f>SUM(G43:G45)</f>
        <v>199617.34999999998</v>
      </c>
      <c r="H46" s="196"/>
    </row>
    <row r="47" spans="1:8">
      <c r="A47" s="177" t="s">
        <v>57</v>
      </c>
      <c r="B47" s="178" t="s">
        <v>55</v>
      </c>
      <c r="C47" s="178" t="s">
        <v>56</v>
      </c>
      <c r="D47" s="178" t="s">
        <v>237</v>
      </c>
      <c r="E47" s="178" t="s">
        <v>225</v>
      </c>
      <c r="F47" s="173">
        <v>21986.73</v>
      </c>
      <c r="G47" s="173">
        <v>21986.73</v>
      </c>
      <c r="H47" s="175" t="s">
        <v>7</v>
      </c>
    </row>
    <row r="48" spans="1:8">
      <c r="A48" s="174" t="s">
        <v>57</v>
      </c>
      <c r="B48" s="76" t="s">
        <v>55</v>
      </c>
      <c r="C48" s="76" t="s">
        <v>56</v>
      </c>
      <c r="D48" s="76" t="s">
        <v>241</v>
      </c>
      <c r="E48" s="76" t="s">
        <v>225</v>
      </c>
      <c r="F48" s="452">
        <v>80924.22</v>
      </c>
      <c r="G48" s="452">
        <v>80924.22</v>
      </c>
      <c r="H48" s="175" t="s">
        <v>73</v>
      </c>
    </row>
    <row r="49" spans="1:8" ht="13.5" thickBot="1">
      <c r="A49" s="186" t="s">
        <v>57</v>
      </c>
      <c r="B49" s="187" t="s">
        <v>55</v>
      </c>
      <c r="C49" s="187" t="s">
        <v>56</v>
      </c>
      <c r="D49" s="187" t="s">
        <v>240</v>
      </c>
      <c r="E49" s="187" t="s">
        <v>225</v>
      </c>
      <c r="F49" s="188">
        <v>40408.730000000003</v>
      </c>
      <c r="G49" s="188">
        <v>40408.730000000003</v>
      </c>
      <c r="H49" s="185" t="s">
        <v>85</v>
      </c>
    </row>
    <row r="50" spans="1:8" s="42" customFormat="1" ht="13.5" thickBot="1">
      <c r="A50" s="193"/>
      <c r="B50" s="194"/>
      <c r="C50" s="194"/>
      <c r="D50" s="194"/>
      <c r="E50" s="194"/>
      <c r="F50" s="195">
        <f>SUM(F47:F49)</f>
        <v>143319.67999999999</v>
      </c>
      <c r="G50" s="195">
        <f>SUM(G47:G49)</f>
        <v>143319.67999999999</v>
      </c>
      <c r="H50" s="196"/>
    </row>
    <row r="51" spans="1:8" ht="13.5" thickBot="1">
      <c r="A51" s="182" t="s">
        <v>60</v>
      </c>
      <c r="B51" s="183" t="s">
        <v>58</v>
      </c>
      <c r="C51" s="183" t="s">
        <v>59</v>
      </c>
      <c r="D51" s="183" t="s">
        <v>242</v>
      </c>
      <c r="E51" s="183" t="s">
        <v>230</v>
      </c>
      <c r="F51" s="184">
        <v>235162.88</v>
      </c>
      <c r="G51" s="184">
        <v>235162.88</v>
      </c>
      <c r="H51" s="185" t="s">
        <v>73</v>
      </c>
    </row>
    <row r="52" spans="1:8" s="42" customFormat="1" ht="13.5" thickBot="1">
      <c r="A52" s="193"/>
      <c r="B52" s="194"/>
      <c r="C52" s="194"/>
      <c r="D52" s="194"/>
      <c r="E52" s="194"/>
      <c r="F52" s="195">
        <f>SUM(F51)</f>
        <v>235162.88</v>
      </c>
      <c r="G52" s="195">
        <f>SUM(G51)</f>
        <v>235162.88</v>
      </c>
      <c r="H52" s="196"/>
    </row>
    <row r="53" spans="1:8" ht="13.5" thickBot="1">
      <c r="A53" s="182" t="s">
        <v>82</v>
      </c>
      <c r="B53" s="183" t="s">
        <v>80</v>
      </c>
      <c r="C53" s="183" t="s">
        <v>81</v>
      </c>
      <c r="D53" s="183" t="s">
        <v>243</v>
      </c>
      <c r="E53" s="183" t="s">
        <v>226</v>
      </c>
      <c r="F53" s="184">
        <v>41781.24</v>
      </c>
      <c r="G53" s="184">
        <v>41781.24</v>
      </c>
      <c r="H53" s="185" t="s">
        <v>75</v>
      </c>
    </row>
    <row r="54" spans="1:8" s="42" customFormat="1" ht="13.5" thickBot="1">
      <c r="A54" s="193"/>
      <c r="B54" s="194"/>
      <c r="C54" s="194"/>
      <c r="D54" s="194"/>
      <c r="E54" s="194"/>
      <c r="F54" s="195">
        <f>SUM(F53)</f>
        <v>41781.24</v>
      </c>
      <c r="G54" s="195">
        <f>SUM(G53)</f>
        <v>41781.24</v>
      </c>
      <c r="H54" s="196"/>
    </row>
    <row r="55" spans="1:8" s="42" customFormat="1" ht="13.5" thickBot="1">
      <c r="A55" s="92" t="s">
        <v>11</v>
      </c>
      <c r="B55" s="93" t="s">
        <v>11</v>
      </c>
      <c r="C55" s="93" t="s">
        <v>11</v>
      </c>
      <c r="D55" s="93" t="s">
        <v>11</v>
      </c>
      <c r="E55" s="93" t="s">
        <v>11</v>
      </c>
      <c r="F55" s="82">
        <f>F28+F33+F38+F42+F46+F50+F52+F54</f>
        <v>6493865.2299999995</v>
      </c>
      <c r="G55" s="82">
        <f>G28+G33+G38+G42+G46+G50+G52+G54</f>
        <v>6493865.2299999995</v>
      </c>
      <c r="H55" s="75" t="s">
        <v>88</v>
      </c>
    </row>
    <row r="61" spans="1:8" ht="30" customHeight="1">
      <c r="A61" s="497" t="s">
        <v>247</v>
      </c>
      <c r="B61" s="498"/>
      <c r="C61" s="498"/>
      <c r="D61" s="498"/>
      <c r="E61" s="498"/>
      <c r="F61" s="498"/>
      <c r="G61" s="498"/>
    </row>
    <row r="66" spans="1:11" ht="13.5" thickBot="1"/>
    <row r="67" spans="1:11" s="26" customFormat="1" ht="23.25" thickBot="1">
      <c r="A67" s="197" t="s">
        <v>0</v>
      </c>
      <c r="B67" s="198" t="s">
        <v>2</v>
      </c>
      <c r="C67" s="198" t="s">
        <v>1</v>
      </c>
      <c r="D67" s="198" t="s">
        <v>3</v>
      </c>
      <c r="E67" s="198" t="s">
        <v>4</v>
      </c>
      <c r="F67" s="198" t="s">
        <v>5</v>
      </c>
      <c r="G67" s="198" t="s">
        <v>6</v>
      </c>
      <c r="H67" s="199" t="s">
        <v>74</v>
      </c>
    </row>
    <row r="68" spans="1:11">
      <c r="A68" s="40" t="s">
        <v>17</v>
      </c>
      <c r="B68" s="35" t="s">
        <v>15</v>
      </c>
      <c r="C68" s="35" t="s">
        <v>16</v>
      </c>
      <c r="D68" s="35" t="s">
        <v>244</v>
      </c>
      <c r="E68" s="35" t="s">
        <v>225</v>
      </c>
      <c r="F68" s="11">
        <v>106094.31</v>
      </c>
      <c r="G68" s="11">
        <v>106094.31</v>
      </c>
      <c r="H68" s="200" t="s">
        <v>85</v>
      </c>
    </row>
    <row r="69" spans="1:11" ht="13.5" thickBot="1">
      <c r="A69" s="38" t="s">
        <v>17</v>
      </c>
      <c r="B69" s="33" t="s">
        <v>15</v>
      </c>
      <c r="C69" s="33" t="s">
        <v>16</v>
      </c>
      <c r="D69" s="52">
        <v>26</v>
      </c>
      <c r="E69" s="33" t="s">
        <v>248</v>
      </c>
      <c r="F69" s="10">
        <v>-66.06</v>
      </c>
      <c r="G69" s="10">
        <v>-66.06</v>
      </c>
      <c r="H69" s="87" t="s">
        <v>85</v>
      </c>
    </row>
    <row r="70" spans="1:11" ht="13.5" thickBot="1">
      <c r="A70" s="190" t="s">
        <v>11</v>
      </c>
      <c r="B70" s="191" t="s">
        <v>11</v>
      </c>
      <c r="C70" s="191" t="s">
        <v>11</v>
      </c>
      <c r="D70" s="191" t="s">
        <v>11</v>
      </c>
      <c r="E70" s="191" t="s">
        <v>11</v>
      </c>
      <c r="F70" s="201">
        <f>SUM(F68:F69)</f>
        <v>106028.25</v>
      </c>
      <c r="G70" s="201">
        <f>SUM(G68:G69)</f>
        <v>106028.25</v>
      </c>
      <c r="H70" s="192" t="s">
        <v>88</v>
      </c>
    </row>
    <row r="76" spans="1:11" ht="36.75" customHeight="1">
      <c r="A76" s="497" t="s">
        <v>247</v>
      </c>
      <c r="B76" s="498"/>
      <c r="C76" s="498"/>
      <c r="D76" s="498"/>
      <c r="E76" s="498"/>
      <c r="F76" s="498"/>
      <c r="G76" s="498"/>
      <c r="H76" s="498"/>
      <c r="I76" s="498"/>
      <c r="J76" s="498"/>
      <c r="K76" s="498"/>
    </row>
    <row r="81" spans="1:11" ht="13.5" thickBot="1"/>
    <row r="82" spans="1:11" s="26" customFormat="1" ht="90.75" thickBot="1">
      <c r="A82" s="202" t="s">
        <v>0</v>
      </c>
      <c r="B82" s="203" t="s">
        <v>2</v>
      </c>
      <c r="C82" s="203" t="s">
        <v>1</v>
      </c>
      <c r="D82" s="203" t="s">
        <v>3</v>
      </c>
      <c r="E82" s="203" t="s">
        <v>4</v>
      </c>
      <c r="F82" s="203" t="s">
        <v>5</v>
      </c>
      <c r="G82" s="203" t="s">
        <v>6</v>
      </c>
      <c r="H82" s="203" t="s">
        <v>77</v>
      </c>
      <c r="I82" s="203" t="s">
        <v>78</v>
      </c>
      <c r="J82" s="203" t="s">
        <v>79</v>
      </c>
      <c r="K82" s="204" t="s">
        <v>74</v>
      </c>
    </row>
    <row r="83" spans="1:11">
      <c r="A83" s="36" t="s">
        <v>8</v>
      </c>
      <c r="B83" s="31" t="s">
        <v>10</v>
      </c>
      <c r="C83" s="31" t="s">
        <v>9</v>
      </c>
      <c r="D83" s="31" t="s">
        <v>249</v>
      </c>
      <c r="E83" s="31" t="s">
        <v>225</v>
      </c>
      <c r="F83" s="58">
        <v>5351854.17</v>
      </c>
      <c r="G83" s="58">
        <v>5351854.17</v>
      </c>
      <c r="H83" s="21" t="s">
        <v>11</v>
      </c>
      <c r="I83" s="21" t="s">
        <v>11</v>
      </c>
      <c r="J83" s="21" t="s">
        <v>11</v>
      </c>
      <c r="K83" s="137" t="s">
        <v>7</v>
      </c>
    </row>
    <row r="84" spans="1:11" ht="13.5" thickBot="1">
      <c r="A84" s="38" t="s">
        <v>8</v>
      </c>
      <c r="B84" s="33" t="s">
        <v>10</v>
      </c>
      <c r="C84" s="33" t="s">
        <v>9</v>
      </c>
      <c r="D84" s="33" t="s">
        <v>250</v>
      </c>
      <c r="E84" s="33" t="s">
        <v>225</v>
      </c>
      <c r="F84" s="10">
        <v>416147.26</v>
      </c>
      <c r="G84" s="10">
        <v>416147.26</v>
      </c>
      <c r="H84" s="20" t="s">
        <v>11</v>
      </c>
      <c r="I84" s="20" t="s">
        <v>11</v>
      </c>
      <c r="J84" s="20" t="s">
        <v>11</v>
      </c>
      <c r="K84" s="87" t="s">
        <v>73</v>
      </c>
    </row>
    <row r="85" spans="1:11" s="42" customFormat="1" ht="13.5" thickBot="1">
      <c r="A85" s="85"/>
      <c r="B85" s="86"/>
      <c r="C85" s="86"/>
      <c r="D85" s="86"/>
      <c r="E85" s="86"/>
      <c r="F85" s="103">
        <f>SUM(F83:F84)</f>
        <v>5768001.4299999997</v>
      </c>
      <c r="G85" s="103">
        <f>SUM(G83:G84)</f>
        <v>5768001.4299999997</v>
      </c>
      <c r="H85" s="44"/>
      <c r="I85" s="44"/>
      <c r="J85" s="44"/>
      <c r="K85" s="43"/>
    </row>
    <row r="86" spans="1:11">
      <c r="A86" s="36" t="s">
        <v>14</v>
      </c>
      <c r="B86" s="31" t="s">
        <v>12</v>
      </c>
      <c r="C86" s="31" t="s">
        <v>13</v>
      </c>
      <c r="D86" s="31" t="s">
        <v>252</v>
      </c>
      <c r="E86" s="31" t="s">
        <v>225</v>
      </c>
      <c r="F86" s="58">
        <v>2879074.17</v>
      </c>
      <c r="G86" s="58">
        <v>2879074.17</v>
      </c>
      <c r="H86" s="21" t="s">
        <v>11</v>
      </c>
      <c r="I86" s="21" t="s">
        <v>11</v>
      </c>
      <c r="J86" s="21" t="s">
        <v>11</v>
      </c>
      <c r="K86" s="137" t="s">
        <v>7</v>
      </c>
    </row>
    <row r="87" spans="1:11" ht="13.5" thickBot="1">
      <c r="A87" s="38" t="s">
        <v>14</v>
      </c>
      <c r="B87" s="33" t="s">
        <v>12</v>
      </c>
      <c r="C87" s="33" t="s">
        <v>13</v>
      </c>
      <c r="D87" s="33" t="s">
        <v>251</v>
      </c>
      <c r="E87" s="33" t="s">
        <v>225</v>
      </c>
      <c r="F87" s="10">
        <v>415832.77</v>
      </c>
      <c r="G87" s="10">
        <v>415832.77</v>
      </c>
      <c r="H87" s="20" t="s">
        <v>11</v>
      </c>
      <c r="I87" s="20" t="s">
        <v>11</v>
      </c>
      <c r="J87" s="20" t="s">
        <v>11</v>
      </c>
      <c r="K87" s="89" t="s">
        <v>73</v>
      </c>
    </row>
    <row r="88" spans="1:11" s="42" customFormat="1" ht="13.5" thickBot="1">
      <c r="A88" s="85"/>
      <c r="B88" s="86"/>
      <c r="C88" s="86"/>
      <c r="D88" s="86"/>
      <c r="E88" s="86"/>
      <c r="F88" s="103">
        <f>SUM(F86:F87)</f>
        <v>3294906.94</v>
      </c>
      <c r="G88" s="103">
        <f>SUM(G86:G87)</f>
        <v>3294906.94</v>
      </c>
      <c r="H88" s="44"/>
      <c r="I88" s="44"/>
      <c r="J88" s="44"/>
      <c r="K88" s="43"/>
    </row>
    <row r="89" spans="1:11">
      <c r="A89" s="36" t="s">
        <v>45</v>
      </c>
      <c r="B89" s="31" t="s">
        <v>43</v>
      </c>
      <c r="C89" s="31" t="s">
        <v>44</v>
      </c>
      <c r="D89" s="31" t="s">
        <v>253</v>
      </c>
      <c r="E89" s="31" t="s">
        <v>226</v>
      </c>
      <c r="F89" s="58">
        <v>617163.99</v>
      </c>
      <c r="G89" s="58">
        <v>617163.99</v>
      </c>
      <c r="H89" s="21" t="s">
        <v>11</v>
      </c>
      <c r="I89" s="21" t="s">
        <v>11</v>
      </c>
      <c r="J89" s="21" t="s">
        <v>11</v>
      </c>
      <c r="K89" s="137" t="s">
        <v>7</v>
      </c>
    </row>
    <row r="90" spans="1:11" ht="13.5" thickBot="1">
      <c r="A90" s="38" t="s">
        <v>45</v>
      </c>
      <c r="B90" s="33" t="s">
        <v>43</v>
      </c>
      <c r="C90" s="33" t="s">
        <v>44</v>
      </c>
      <c r="D90" s="33" t="s">
        <v>254</v>
      </c>
      <c r="E90" s="33" t="s">
        <v>226</v>
      </c>
      <c r="F90" s="10">
        <v>1004481.86</v>
      </c>
      <c r="G90" s="10">
        <v>1004481.86</v>
      </c>
      <c r="H90" s="20" t="s">
        <v>11</v>
      </c>
      <c r="I90" s="20" t="s">
        <v>11</v>
      </c>
      <c r="J90" s="20" t="s">
        <v>11</v>
      </c>
      <c r="K90" s="87" t="s">
        <v>85</v>
      </c>
    </row>
    <row r="91" spans="1:11" s="42" customFormat="1" ht="13.5" thickBot="1">
      <c r="A91" s="85"/>
      <c r="B91" s="86"/>
      <c r="C91" s="86"/>
      <c r="D91" s="86"/>
      <c r="E91" s="86"/>
      <c r="F91" s="103">
        <f>SUM(F89:F90)</f>
        <v>1621645.85</v>
      </c>
      <c r="G91" s="103">
        <f>SUM(G89:G90)</f>
        <v>1621645.85</v>
      </c>
      <c r="H91" s="44"/>
      <c r="I91" s="44"/>
      <c r="J91" s="44"/>
      <c r="K91" s="43"/>
    </row>
    <row r="92" spans="1:11">
      <c r="A92" s="36" t="s">
        <v>48</v>
      </c>
      <c r="B92" s="31" t="s">
        <v>46</v>
      </c>
      <c r="C92" s="31" t="s">
        <v>47</v>
      </c>
      <c r="D92" s="31" t="s">
        <v>255</v>
      </c>
      <c r="E92" s="31" t="s">
        <v>230</v>
      </c>
      <c r="F92" s="58">
        <v>162718.85</v>
      </c>
      <c r="G92" s="58">
        <v>162718.85</v>
      </c>
      <c r="H92" s="21" t="s">
        <v>11</v>
      </c>
      <c r="I92" s="21" t="s">
        <v>11</v>
      </c>
      <c r="J92" s="21" t="s">
        <v>11</v>
      </c>
      <c r="K92" s="137" t="s">
        <v>85</v>
      </c>
    </row>
    <row r="93" spans="1:11" ht="13.5" thickBot="1">
      <c r="A93" s="38" t="s">
        <v>48</v>
      </c>
      <c r="B93" s="33" t="s">
        <v>46</v>
      </c>
      <c r="C93" s="33" t="s">
        <v>47</v>
      </c>
      <c r="D93" s="33" t="s">
        <v>126</v>
      </c>
      <c r="E93" s="33" t="s">
        <v>230</v>
      </c>
      <c r="F93" s="10">
        <v>313913.34999999998</v>
      </c>
      <c r="G93" s="10">
        <v>313913.34999999998</v>
      </c>
      <c r="H93" s="20" t="s">
        <v>11</v>
      </c>
      <c r="I93" s="20" t="s">
        <v>11</v>
      </c>
      <c r="J93" s="20" t="s">
        <v>11</v>
      </c>
      <c r="K93" s="87" t="s">
        <v>7</v>
      </c>
    </row>
    <row r="94" spans="1:11" s="42" customFormat="1" ht="13.5" thickBot="1">
      <c r="A94" s="85"/>
      <c r="B94" s="86"/>
      <c r="C94" s="86"/>
      <c r="D94" s="86"/>
      <c r="E94" s="86"/>
      <c r="F94" s="103">
        <f>SUM(F92:F93)</f>
        <v>476632.19999999995</v>
      </c>
      <c r="G94" s="103">
        <f>SUM(G92:G93)</f>
        <v>476632.19999999995</v>
      </c>
      <c r="H94" s="44"/>
      <c r="I94" s="44"/>
      <c r="J94" s="44"/>
      <c r="K94" s="43"/>
    </row>
    <row r="95" spans="1:11">
      <c r="A95" s="36" t="s">
        <v>51</v>
      </c>
      <c r="B95" s="31" t="s">
        <v>49</v>
      </c>
      <c r="C95" s="31" t="s">
        <v>50</v>
      </c>
      <c r="D95" s="31" t="s">
        <v>256</v>
      </c>
      <c r="E95" s="31" t="s">
        <v>225</v>
      </c>
      <c r="F95" s="58">
        <v>568967.64</v>
      </c>
      <c r="G95" s="58">
        <v>568967.64</v>
      </c>
      <c r="H95" s="21" t="s">
        <v>11</v>
      </c>
      <c r="I95" s="21" t="s">
        <v>11</v>
      </c>
      <c r="J95" s="21" t="s">
        <v>11</v>
      </c>
      <c r="K95" s="137" t="s">
        <v>85</v>
      </c>
    </row>
    <row r="96" spans="1:11">
      <c r="A96" s="37" t="s">
        <v>51</v>
      </c>
      <c r="B96" s="32" t="s">
        <v>49</v>
      </c>
      <c r="C96" s="32" t="s">
        <v>50</v>
      </c>
      <c r="D96" s="32" t="s">
        <v>257</v>
      </c>
      <c r="E96" s="32" t="s">
        <v>225</v>
      </c>
      <c r="F96" s="1">
        <v>28400.32</v>
      </c>
      <c r="G96" s="1">
        <v>28400.32</v>
      </c>
      <c r="H96" s="19" t="s">
        <v>11</v>
      </c>
      <c r="I96" s="19" t="s">
        <v>11</v>
      </c>
      <c r="J96" s="19" t="s">
        <v>11</v>
      </c>
      <c r="K96" s="128" t="s">
        <v>75</v>
      </c>
    </row>
    <row r="97" spans="1:11">
      <c r="A97" s="37" t="s">
        <v>51</v>
      </c>
      <c r="B97" s="32" t="s">
        <v>49</v>
      </c>
      <c r="C97" s="32" t="s">
        <v>50</v>
      </c>
      <c r="D97" s="32" t="s">
        <v>258</v>
      </c>
      <c r="E97" s="32" t="s">
        <v>225</v>
      </c>
      <c r="F97" s="1">
        <v>557671.48</v>
      </c>
      <c r="G97" s="1">
        <v>557671.48</v>
      </c>
      <c r="H97" s="19" t="s">
        <v>11</v>
      </c>
      <c r="I97" s="19" t="s">
        <v>11</v>
      </c>
      <c r="J97" s="19" t="s">
        <v>11</v>
      </c>
      <c r="K97" s="128" t="s">
        <v>7</v>
      </c>
    </row>
    <row r="98" spans="1:11" ht="13.5" thickBot="1">
      <c r="A98" s="38" t="s">
        <v>51</v>
      </c>
      <c r="B98" s="33" t="s">
        <v>49</v>
      </c>
      <c r="C98" s="33" t="s">
        <v>50</v>
      </c>
      <c r="D98" s="33" t="s">
        <v>259</v>
      </c>
      <c r="E98" s="33" t="s">
        <v>225</v>
      </c>
      <c r="F98" s="10">
        <v>105346.47</v>
      </c>
      <c r="G98" s="10">
        <v>105346.47</v>
      </c>
      <c r="H98" s="20" t="s">
        <v>11</v>
      </c>
      <c r="I98" s="20" t="s">
        <v>11</v>
      </c>
      <c r="J98" s="20" t="s">
        <v>11</v>
      </c>
      <c r="K98" s="87" t="s">
        <v>271</v>
      </c>
    </row>
    <row r="99" spans="1:11" s="42" customFormat="1" ht="13.5" thickBot="1">
      <c r="A99" s="85"/>
      <c r="B99" s="86"/>
      <c r="C99" s="86"/>
      <c r="D99" s="86"/>
      <c r="E99" s="86"/>
      <c r="F99" s="103">
        <f>SUM(F95:F98)</f>
        <v>1260385.9099999999</v>
      </c>
      <c r="G99" s="103">
        <f>SUM(G95:G98)</f>
        <v>1260385.9099999999</v>
      </c>
      <c r="H99" s="44"/>
      <c r="I99" s="44"/>
      <c r="J99" s="44"/>
      <c r="K99" s="43"/>
    </row>
    <row r="100" spans="1:11">
      <c r="A100" s="36" t="s">
        <v>54</v>
      </c>
      <c r="B100" s="31" t="s">
        <v>52</v>
      </c>
      <c r="C100" s="31" t="s">
        <v>53</v>
      </c>
      <c r="D100" s="31" t="s">
        <v>260</v>
      </c>
      <c r="E100" s="31" t="s">
        <v>230</v>
      </c>
      <c r="F100" s="58">
        <v>51991.85</v>
      </c>
      <c r="G100" s="58">
        <v>51991.85</v>
      </c>
      <c r="H100" s="21" t="s">
        <v>11</v>
      </c>
      <c r="I100" s="21" t="s">
        <v>11</v>
      </c>
      <c r="J100" s="21" t="s">
        <v>11</v>
      </c>
      <c r="K100" s="137" t="s">
        <v>7</v>
      </c>
    </row>
    <row r="101" spans="1:11">
      <c r="A101" s="37" t="s">
        <v>54</v>
      </c>
      <c r="B101" s="32" t="s">
        <v>52</v>
      </c>
      <c r="C101" s="32" t="s">
        <v>53</v>
      </c>
      <c r="D101" s="32" t="s">
        <v>261</v>
      </c>
      <c r="E101" s="32" t="s">
        <v>226</v>
      </c>
      <c r="F101" s="1">
        <v>5042.08</v>
      </c>
      <c r="G101" s="1">
        <v>5042.08</v>
      </c>
      <c r="H101" s="19" t="s">
        <v>11</v>
      </c>
      <c r="I101" s="19" t="s">
        <v>11</v>
      </c>
      <c r="J101" s="19" t="s">
        <v>11</v>
      </c>
      <c r="K101" s="128" t="s">
        <v>85</v>
      </c>
    </row>
    <row r="102" spans="1:11" ht="13.5" thickBot="1">
      <c r="A102" s="38" t="s">
        <v>54</v>
      </c>
      <c r="B102" s="33" t="s">
        <v>52</v>
      </c>
      <c r="C102" s="33" t="s">
        <v>53</v>
      </c>
      <c r="D102" s="33" t="s">
        <v>262</v>
      </c>
      <c r="E102" s="33" t="s">
        <v>230</v>
      </c>
      <c r="F102" s="10">
        <v>151212.54</v>
      </c>
      <c r="G102" s="10">
        <v>151212.54</v>
      </c>
      <c r="H102" s="20" t="s">
        <v>11</v>
      </c>
      <c r="I102" s="20" t="s">
        <v>11</v>
      </c>
      <c r="J102" s="20" t="s">
        <v>11</v>
      </c>
      <c r="K102" s="87" t="s">
        <v>85</v>
      </c>
    </row>
    <row r="103" spans="1:11" s="42" customFormat="1" ht="13.5" thickBot="1">
      <c r="A103" s="85"/>
      <c r="B103" s="86"/>
      <c r="C103" s="86"/>
      <c r="D103" s="86"/>
      <c r="E103" s="86"/>
      <c r="F103" s="103">
        <f>SUM(F100:F102)</f>
        <v>208246.47</v>
      </c>
      <c r="G103" s="103">
        <f>SUM(G100:G102)</f>
        <v>208246.47</v>
      </c>
      <c r="H103" s="44"/>
      <c r="I103" s="44"/>
      <c r="J103" s="44"/>
      <c r="K103" s="43"/>
    </row>
    <row r="104" spans="1:11">
      <c r="A104" s="36" t="s">
        <v>20</v>
      </c>
      <c r="B104" s="31" t="s">
        <v>18</v>
      </c>
      <c r="C104" s="31" t="s">
        <v>19</v>
      </c>
      <c r="D104" s="31" t="s">
        <v>263</v>
      </c>
      <c r="E104" s="31" t="s">
        <v>230</v>
      </c>
      <c r="F104" s="58">
        <v>2871707.77</v>
      </c>
      <c r="G104" s="58">
        <v>2663709.7799999998</v>
      </c>
      <c r="H104" s="31" t="s">
        <v>263</v>
      </c>
      <c r="I104" s="31" t="s">
        <v>230</v>
      </c>
      <c r="J104" s="58">
        <v>20017.04</v>
      </c>
      <c r="K104" s="137" t="s">
        <v>7</v>
      </c>
    </row>
    <row r="105" spans="1:11">
      <c r="A105" s="37" t="s">
        <v>20</v>
      </c>
      <c r="B105" s="32" t="s">
        <v>18</v>
      </c>
      <c r="C105" s="32" t="s">
        <v>19</v>
      </c>
      <c r="D105" s="32" t="s">
        <v>264</v>
      </c>
      <c r="E105" s="32" t="s">
        <v>230</v>
      </c>
      <c r="F105" s="1">
        <v>137557.41</v>
      </c>
      <c r="G105" s="1">
        <v>137557.41</v>
      </c>
      <c r="H105" s="19" t="s">
        <v>11</v>
      </c>
      <c r="I105" s="19" t="s">
        <v>11</v>
      </c>
      <c r="J105" s="19" t="s">
        <v>11</v>
      </c>
      <c r="K105" s="90" t="s">
        <v>85</v>
      </c>
    </row>
    <row r="106" spans="1:11" ht="13.5" thickBot="1">
      <c r="A106" s="38" t="s">
        <v>20</v>
      </c>
      <c r="B106" s="33" t="s">
        <v>18</v>
      </c>
      <c r="C106" s="33" t="s">
        <v>19</v>
      </c>
      <c r="D106" s="33" t="s">
        <v>265</v>
      </c>
      <c r="E106" s="33" t="s">
        <v>230</v>
      </c>
      <c r="F106" s="10">
        <v>16244.55</v>
      </c>
      <c r="G106" s="10">
        <v>16244.55</v>
      </c>
      <c r="H106" s="20" t="s">
        <v>11</v>
      </c>
      <c r="I106" s="20" t="s">
        <v>11</v>
      </c>
      <c r="J106" s="20" t="s">
        <v>11</v>
      </c>
      <c r="K106" s="89" t="s">
        <v>73</v>
      </c>
    </row>
    <row r="107" spans="1:11" s="42" customFormat="1" ht="13.5" thickBot="1">
      <c r="A107" s="85"/>
      <c r="B107" s="86"/>
      <c r="C107" s="86"/>
      <c r="D107" s="86"/>
      <c r="E107" s="86"/>
      <c r="F107" s="103">
        <f>SUM(F104:F106)</f>
        <v>3025509.73</v>
      </c>
      <c r="G107" s="103">
        <f>SUM(G104:G106)</f>
        <v>2817511.7399999998</v>
      </c>
      <c r="H107" s="44"/>
      <c r="I107" s="44"/>
      <c r="J107" s="103">
        <f>SUM(J104:J106)</f>
        <v>20017.04</v>
      </c>
      <c r="K107" s="41"/>
    </row>
    <row r="108" spans="1:11" ht="13.5" thickBot="1">
      <c r="A108" s="39" t="s">
        <v>63</v>
      </c>
      <c r="B108" s="34" t="s">
        <v>61</v>
      </c>
      <c r="C108" s="34" t="s">
        <v>62</v>
      </c>
      <c r="D108" s="34" t="s">
        <v>266</v>
      </c>
      <c r="E108" s="34" t="s">
        <v>230</v>
      </c>
      <c r="F108" s="60">
        <v>44800.31</v>
      </c>
      <c r="G108" s="60">
        <v>44800.31</v>
      </c>
      <c r="H108" s="22" t="s">
        <v>11</v>
      </c>
      <c r="I108" s="22" t="s">
        <v>11</v>
      </c>
      <c r="J108" s="22" t="s">
        <v>11</v>
      </c>
      <c r="K108" s="205" t="s">
        <v>73</v>
      </c>
    </row>
    <row r="109" spans="1:11" s="42" customFormat="1" ht="13.5" thickBot="1">
      <c r="A109" s="85"/>
      <c r="B109" s="86"/>
      <c r="C109" s="86"/>
      <c r="D109" s="86"/>
      <c r="E109" s="86"/>
      <c r="F109" s="103">
        <f>SUM(F108)</f>
        <v>44800.31</v>
      </c>
      <c r="G109" s="103">
        <f>SUM(G108)</f>
        <v>44800.31</v>
      </c>
      <c r="H109" s="44"/>
      <c r="I109" s="44"/>
      <c r="J109" s="44"/>
      <c r="K109" s="41"/>
    </row>
    <row r="110" spans="1:11">
      <c r="A110" s="40" t="s">
        <v>66</v>
      </c>
      <c r="B110" s="35" t="s">
        <v>64</v>
      </c>
      <c r="C110" s="35" t="s">
        <v>65</v>
      </c>
      <c r="D110" s="35" t="s">
        <v>267</v>
      </c>
      <c r="E110" s="35" t="s">
        <v>230</v>
      </c>
      <c r="F110" s="11">
        <v>361804.71</v>
      </c>
      <c r="G110" s="11">
        <v>361804.71</v>
      </c>
      <c r="H110" s="18" t="s">
        <v>11</v>
      </c>
      <c r="I110" s="18" t="s">
        <v>11</v>
      </c>
      <c r="J110" s="18" t="s">
        <v>11</v>
      </c>
      <c r="K110" s="206" t="s">
        <v>85</v>
      </c>
    </row>
    <row r="111" spans="1:11" ht="13.5" thickBot="1">
      <c r="A111" s="38" t="s">
        <v>66</v>
      </c>
      <c r="B111" s="33" t="s">
        <v>64</v>
      </c>
      <c r="C111" s="33" t="s">
        <v>65</v>
      </c>
      <c r="D111" s="33" t="s">
        <v>268</v>
      </c>
      <c r="E111" s="33" t="s">
        <v>226</v>
      </c>
      <c r="F111" s="10">
        <v>146182.91</v>
      </c>
      <c r="G111" s="10">
        <v>146182.91</v>
      </c>
      <c r="H111" s="20" t="s">
        <v>11</v>
      </c>
      <c r="I111" s="20" t="s">
        <v>11</v>
      </c>
      <c r="J111" s="20" t="s">
        <v>11</v>
      </c>
      <c r="K111" s="89" t="s">
        <v>85</v>
      </c>
    </row>
    <row r="112" spans="1:11" s="42" customFormat="1" ht="13.5" thickBot="1">
      <c r="A112" s="85"/>
      <c r="B112" s="86"/>
      <c r="C112" s="86"/>
      <c r="D112" s="86"/>
      <c r="E112" s="86"/>
      <c r="F112" s="103">
        <f>SUM(F110:F111)</f>
        <v>507987.62</v>
      </c>
      <c r="G112" s="103">
        <f>SUM(G110:G111)</f>
        <v>507987.62</v>
      </c>
      <c r="H112" s="44"/>
      <c r="I112" s="44"/>
      <c r="J112" s="44"/>
      <c r="K112" s="41"/>
    </row>
    <row r="113" spans="1:11" ht="13.5" thickBot="1">
      <c r="A113" s="39" t="s">
        <v>69</v>
      </c>
      <c r="B113" s="34" t="s">
        <v>67</v>
      </c>
      <c r="C113" s="34" t="s">
        <v>68</v>
      </c>
      <c r="D113" s="34" t="s">
        <v>269</v>
      </c>
      <c r="E113" s="34" t="s">
        <v>225</v>
      </c>
      <c r="F113" s="60">
        <v>15111.78</v>
      </c>
      <c r="G113" s="60">
        <v>15111.78</v>
      </c>
      <c r="H113" s="22" t="s">
        <v>11</v>
      </c>
      <c r="I113" s="22" t="s">
        <v>11</v>
      </c>
      <c r="J113" s="22" t="s">
        <v>11</v>
      </c>
      <c r="K113" s="205" t="s">
        <v>85</v>
      </c>
    </row>
    <row r="114" spans="1:11" s="42" customFormat="1" ht="13.5" thickBot="1">
      <c r="A114" s="85"/>
      <c r="B114" s="86"/>
      <c r="C114" s="86"/>
      <c r="D114" s="86"/>
      <c r="E114" s="86"/>
      <c r="F114" s="103">
        <f>SUM(F113)</f>
        <v>15111.78</v>
      </c>
      <c r="G114" s="103">
        <f>SUM(G113)</f>
        <v>15111.78</v>
      </c>
      <c r="H114" s="44"/>
      <c r="I114" s="44"/>
      <c r="J114" s="44"/>
      <c r="K114" s="41"/>
    </row>
    <row r="115" spans="1:11" ht="13.5" thickBot="1">
      <c r="A115" s="39" t="s">
        <v>72</v>
      </c>
      <c r="B115" s="34" t="s">
        <v>70</v>
      </c>
      <c r="C115" s="34" t="s">
        <v>71</v>
      </c>
      <c r="D115" s="34" t="s">
        <v>270</v>
      </c>
      <c r="E115" s="34" t="s">
        <v>230</v>
      </c>
      <c r="F115" s="60">
        <v>89600.63</v>
      </c>
      <c r="G115" s="60">
        <v>89600.63</v>
      </c>
      <c r="H115" s="22" t="s">
        <v>11</v>
      </c>
      <c r="I115" s="22" t="s">
        <v>11</v>
      </c>
      <c r="J115" s="22" t="s">
        <v>11</v>
      </c>
      <c r="K115" s="205" t="s">
        <v>73</v>
      </c>
    </row>
    <row r="116" spans="1:11" s="42" customFormat="1" ht="13.5" thickBot="1">
      <c r="A116" s="85"/>
      <c r="B116" s="86"/>
      <c r="C116" s="86"/>
      <c r="D116" s="86"/>
      <c r="E116" s="86"/>
      <c r="F116" s="103">
        <f>SUM(F115)</f>
        <v>89600.63</v>
      </c>
      <c r="G116" s="103">
        <f>SUM(G115)</f>
        <v>89600.63</v>
      </c>
      <c r="H116" s="44"/>
      <c r="I116" s="44"/>
      <c r="J116" s="44"/>
      <c r="K116" s="41"/>
    </row>
    <row r="117" spans="1:11" ht="13.5" thickBot="1">
      <c r="A117" s="39" t="s">
        <v>92</v>
      </c>
      <c r="B117" s="34" t="s">
        <v>90</v>
      </c>
      <c r="C117" s="34" t="s">
        <v>91</v>
      </c>
      <c r="D117" s="34" t="s">
        <v>228</v>
      </c>
      <c r="E117" s="34" t="s">
        <v>225</v>
      </c>
      <c r="F117" s="60">
        <v>14201.71</v>
      </c>
      <c r="G117" s="60">
        <v>14201.71</v>
      </c>
      <c r="H117" s="22" t="s">
        <v>11</v>
      </c>
      <c r="I117" s="22" t="s">
        <v>11</v>
      </c>
      <c r="J117" s="22" t="s">
        <v>11</v>
      </c>
      <c r="K117" s="205" t="s">
        <v>85</v>
      </c>
    </row>
    <row r="118" spans="1:11" s="42" customFormat="1" ht="13.5" thickBot="1">
      <c r="A118" s="85"/>
      <c r="B118" s="86"/>
      <c r="C118" s="86"/>
      <c r="D118" s="86"/>
      <c r="E118" s="86"/>
      <c r="F118" s="103">
        <f>SUM(F117)</f>
        <v>14201.71</v>
      </c>
      <c r="G118" s="103">
        <f>SUM(G117)</f>
        <v>14201.71</v>
      </c>
      <c r="H118" s="44"/>
      <c r="I118" s="44"/>
      <c r="J118" s="44"/>
      <c r="K118" s="41"/>
    </row>
    <row r="119" spans="1:11" s="42" customFormat="1" ht="13.5" thickBot="1">
      <c r="A119" s="83" t="s">
        <v>11</v>
      </c>
      <c r="B119" s="84" t="s">
        <v>11</v>
      </c>
      <c r="C119" s="84" t="s">
        <v>11</v>
      </c>
      <c r="D119" s="84" t="s">
        <v>11</v>
      </c>
      <c r="E119" s="84" t="s">
        <v>11</v>
      </c>
      <c r="F119" s="64">
        <f>F85+F88+F91+F94+F99+F103+F107+F109+F112+F114+F116+F118</f>
        <v>16327030.58</v>
      </c>
      <c r="G119" s="64">
        <f>G85+G88+G91+G94+G99+G103+G107+G109+G112+G114+G116+G118</f>
        <v>16119032.59</v>
      </c>
      <c r="H119" s="72"/>
      <c r="I119" s="72"/>
      <c r="J119" s="64">
        <f>J85+J88+J91+J94+J99+J103+J107+J109+J112+J114+J116+J118</f>
        <v>20017.04</v>
      </c>
      <c r="K119" s="43"/>
    </row>
    <row r="125" spans="1:11" ht="36.75" customHeight="1">
      <c r="A125" s="497" t="s">
        <v>247</v>
      </c>
      <c r="B125" s="498"/>
      <c r="C125" s="498"/>
      <c r="D125" s="498"/>
      <c r="E125" s="498"/>
      <c r="F125" s="498"/>
      <c r="G125" s="498"/>
      <c r="H125" s="498"/>
      <c r="I125" s="65"/>
      <c r="J125" s="65"/>
      <c r="K125" s="65"/>
    </row>
    <row r="130" spans="1:9" ht="13.5" thickBot="1"/>
    <row r="131" spans="1:9" s="26" customFormat="1" ht="23.25" thickBot="1">
      <c r="A131" s="210" t="s">
        <v>0</v>
      </c>
      <c r="B131" s="211" t="s">
        <v>2</v>
      </c>
      <c r="C131" s="211" t="s">
        <v>1</v>
      </c>
      <c r="D131" s="211" t="s">
        <v>3</v>
      </c>
      <c r="E131" s="211" t="s">
        <v>4</v>
      </c>
      <c r="F131" s="211" t="s">
        <v>5</v>
      </c>
      <c r="G131" s="211" t="s">
        <v>6</v>
      </c>
      <c r="H131" s="212" t="s">
        <v>74</v>
      </c>
    </row>
    <row r="132" spans="1:9" ht="13.5" thickBot="1">
      <c r="A132" s="182" t="s">
        <v>8</v>
      </c>
      <c r="B132" s="183" t="s">
        <v>10</v>
      </c>
      <c r="C132" s="183" t="s">
        <v>9</v>
      </c>
      <c r="D132" s="183" t="s">
        <v>272</v>
      </c>
      <c r="E132" s="183" t="s">
        <v>225</v>
      </c>
      <c r="F132" s="208">
        <v>831397.28</v>
      </c>
      <c r="G132" s="208">
        <v>831397.28</v>
      </c>
      <c r="H132" s="209" t="s">
        <v>85</v>
      </c>
    </row>
    <row r="133" spans="1:9" ht="13.5" thickBot="1">
      <c r="A133" s="182"/>
      <c r="B133" s="183"/>
      <c r="C133" s="183"/>
      <c r="D133" s="183"/>
      <c r="E133" s="183"/>
      <c r="F133" s="214">
        <f>SUM(F132)</f>
        <v>831397.28</v>
      </c>
      <c r="G133" s="214">
        <f>SUM(G132)</f>
        <v>831397.28</v>
      </c>
      <c r="H133" s="213"/>
    </row>
    <row r="134" spans="1:9" ht="13.5" thickBot="1">
      <c r="A134" s="182" t="s">
        <v>14</v>
      </c>
      <c r="B134" s="183" t="s">
        <v>12</v>
      </c>
      <c r="C134" s="183" t="s">
        <v>13</v>
      </c>
      <c r="D134" s="183" t="s">
        <v>214</v>
      </c>
      <c r="E134" s="183" t="s">
        <v>225</v>
      </c>
      <c r="F134" s="208">
        <v>1446880.39</v>
      </c>
      <c r="G134" s="208">
        <v>1446880.39</v>
      </c>
      <c r="H134" s="209" t="s">
        <v>85</v>
      </c>
    </row>
    <row r="135" spans="1:9" ht="13.5" thickBot="1">
      <c r="A135" s="182"/>
      <c r="B135" s="183"/>
      <c r="C135" s="183"/>
      <c r="D135" s="183"/>
      <c r="E135" s="183"/>
      <c r="F135" s="214">
        <f>SUM(F134)</f>
        <v>1446880.39</v>
      </c>
      <c r="G135" s="214">
        <f>SUM(G134)</f>
        <v>1446880.39</v>
      </c>
      <c r="H135" s="209"/>
    </row>
    <row r="136" spans="1:9" ht="13.5" thickBot="1">
      <c r="A136" s="190" t="s">
        <v>11</v>
      </c>
      <c r="B136" s="191" t="s">
        <v>11</v>
      </c>
      <c r="C136" s="191" t="s">
        <v>11</v>
      </c>
      <c r="D136" s="191" t="s">
        <v>11</v>
      </c>
      <c r="E136" s="191" t="s">
        <v>11</v>
      </c>
      <c r="F136" s="215">
        <f>F135+F133</f>
        <v>2278277.67</v>
      </c>
      <c r="G136" s="215">
        <f>G135+G133</f>
        <v>2278277.67</v>
      </c>
      <c r="H136" s="207" t="s">
        <v>11</v>
      </c>
    </row>
    <row r="140" spans="1:9" ht="36.75" customHeight="1">
      <c r="A140" s="497" t="s">
        <v>247</v>
      </c>
      <c r="B140" s="498"/>
      <c r="C140" s="498"/>
      <c r="D140" s="498"/>
      <c r="E140" s="498"/>
      <c r="F140" s="498"/>
      <c r="G140" s="498"/>
      <c r="H140" s="498"/>
      <c r="I140" s="65"/>
    </row>
    <row r="145" spans="1:10" ht="13.5" thickBot="1"/>
    <row r="146" spans="1:10" s="26" customFormat="1" ht="23.25" thickBot="1">
      <c r="A146" s="217" t="s">
        <v>0</v>
      </c>
      <c r="B146" s="218" t="s">
        <v>2</v>
      </c>
      <c r="C146" s="217" t="s">
        <v>1</v>
      </c>
      <c r="D146" s="219" t="s">
        <v>3</v>
      </c>
      <c r="E146" s="219" t="s">
        <v>4</v>
      </c>
      <c r="F146" s="219" t="s">
        <v>5</v>
      </c>
      <c r="G146" s="219" t="s">
        <v>6</v>
      </c>
      <c r="H146" s="220" t="s">
        <v>274</v>
      </c>
    </row>
    <row r="147" spans="1:10" ht="13.5" thickBot="1">
      <c r="A147" s="221" t="s">
        <v>93</v>
      </c>
      <c r="B147" s="222" t="s">
        <v>94</v>
      </c>
      <c r="C147" s="221" t="s">
        <v>95</v>
      </c>
      <c r="D147" s="80" t="s">
        <v>228</v>
      </c>
      <c r="E147" s="80" t="s">
        <v>273</v>
      </c>
      <c r="F147" s="17">
        <v>1169.3800000000001</v>
      </c>
      <c r="G147" s="17">
        <v>1169.3800000000001</v>
      </c>
      <c r="H147" s="223" t="s">
        <v>85</v>
      </c>
    </row>
    <row r="148" spans="1:10" ht="13.5" thickBot="1">
      <c r="A148" s="190" t="s">
        <v>11</v>
      </c>
      <c r="B148" s="191" t="s">
        <v>11</v>
      </c>
      <c r="C148" s="191" t="s">
        <v>11</v>
      </c>
      <c r="D148" s="191" t="s">
        <v>11</v>
      </c>
      <c r="E148" s="191" t="s">
        <v>11</v>
      </c>
      <c r="F148" s="82">
        <f>SUM(F147)</f>
        <v>1169.3800000000001</v>
      </c>
      <c r="G148" s="82">
        <f t="shared" ref="G148" si="0">SUM(G147)</f>
        <v>1169.3800000000001</v>
      </c>
      <c r="H148" s="216"/>
    </row>
    <row r="154" spans="1:10" ht="36.75" customHeight="1">
      <c r="A154" s="497" t="s">
        <v>278</v>
      </c>
      <c r="B154" s="498"/>
      <c r="C154" s="498"/>
      <c r="D154" s="498"/>
      <c r="E154" s="498"/>
      <c r="F154" s="498"/>
      <c r="G154" s="498"/>
      <c r="H154" s="498"/>
      <c r="I154" s="65"/>
    </row>
    <row r="155" spans="1:10">
      <c r="A155"/>
      <c r="B155"/>
      <c r="C155"/>
      <c r="D155"/>
      <c r="E155"/>
    </row>
    <row r="156" spans="1:10">
      <c r="A156"/>
      <c r="B156"/>
      <c r="C156"/>
      <c r="D156"/>
      <c r="E156"/>
    </row>
    <row r="157" spans="1:10">
      <c r="A157"/>
      <c r="B157"/>
      <c r="C157"/>
      <c r="D157"/>
      <c r="E157"/>
    </row>
    <row r="158" spans="1:10">
      <c r="A158"/>
      <c r="B158"/>
      <c r="C158"/>
      <c r="D158"/>
      <c r="E158"/>
    </row>
    <row r="159" spans="1:10" ht="13.5" thickBot="1">
      <c r="A159"/>
      <c r="B159"/>
      <c r="C159"/>
      <c r="D159"/>
      <c r="E159"/>
    </row>
    <row r="160" spans="1:10" s="224" customFormat="1" ht="34.5" thickBot="1">
      <c r="A160" s="226" t="s">
        <v>0</v>
      </c>
      <c r="B160" s="227" t="s">
        <v>2</v>
      </c>
      <c r="C160" s="227" t="s">
        <v>1</v>
      </c>
      <c r="D160" s="227" t="s">
        <v>3</v>
      </c>
      <c r="E160" s="227" t="s">
        <v>4</v>
      </c>
      <c r="F160" s="227" t="s">
        <v>5</v>
      </c>
      <c r="G160" s="227" t="s">
        <v>6</v>
      </c>
      <c r="H160" s="227" t="s">
        <v>77</v>
      </c>
      <c r="I160" s="227" t="s">
        <v>78</v>
      </c>
      <c r="J160" s="228" t="s">
        <v>74</v>
      </c>
    </row>
    <row r="161" spans="1:10" ht="13.5" thickBot="1">
      <c r="A161" s="182" t="s">
        <v>14</v>
      </c>
      <c r="B161" s="183" t="s">
        <v>12</v>
      </c>
      <c r="C161" s="183" t="s">
        <v>13</v>
      </c>
      <c r="D161" s="183" t="s">
        <v>275</v>
      </c>
      <c r="E161" s="183" t="s">
        <v>276</v>
      </c>
      <c r="F161" s="184">
        <v>3185701.34</v>
      </c>
      <c r="G161" s="184">
        <v>3185701.34</v>
      </c>
      <c r="H161" s="225" t="s">
        <v>11</v>
      </c>
      <c r="I161" s="225" t="s">
        <v>11</v>
      </c>
      <c r="J161" s="185" t="s">
        <v>277</v>
      </c>
    </row>
    <row r="162" spans="1:10" s="42" customFormat="1" ht="13.5" thickBot="1">
      <c r="A162" s="229" t="s">
        <v>11</v>
      </c>
      <c r="B162" s="230" t="s">
        <v>11</v>
      </c>
      <c r="C162" s="230" t="s">
        <v>11</v>
      </c>
      <c r="D162" s="230" t="s">
        <v>11</v>
      </c>
      <c r="E162" s="230" t="s">
        <v>11</v>
      </c>
      <c r="F162" s="82">
        <f>SUM(F161)</f>
        <v>3185701.34</v>
      </c>
      <c r="G162" s="82">
        <f>SUM(G161)</f>
        <v>3185701.34</v>
      </c>
      <c r="H162" s="230" t="s">
        <v>11</v>
      </c>
      <c r="I162" s="230" t="s">
        <v>11</v>
      </c>
      <c r="J162" s="75"/>
    </row>
    <row r="168" spans="1:10" ht="36.75" customHeight="1">
      <c r="A168" s="497" t="s">
        <v>278</v>
      </c>
      <c r="B168" s="498"/>
      <c r="C168" s="498"/>
      <c r="D168" s="498"/>
      <c r="E168" s="498"/>
      <c r="F168" s="498"/>
      <c r="G168" s="498"/>
      <c r="H168" s="498"/>
      <c r="I168" s="65"/>
    </row>
    <row r="169" spans="1:10">
      <c r="A169"/>
    </row>
    <row r="170" spans="1:10">
      <c r="A170"/>
    </row>
    <row r="171" spans="1:10">
      <c r="A171"/>
    </row>
    <row r="172" spans="1:10">
      <c r="A172"/>
    </row>
    <row r="173" spans="1:10" ht="13.5" thickBot="1">
      <c r="A173"/>
    </row>
    <row r="174" spans="1:10" s="26" customFormat="1" ht="23.25" thickBot="1">
      <c r="A174" s="231" t="s">
        <v>0</v>
      </c>
      <c r="B174" s="232" t="s">
        <v>2</v>
      </c>
      <c r="C174" s="232" t="s">
        <v>1</v>
      </c>
      <c r="D174" s="232" t="s">
        <v>3</v>
      </c>
      <c r="E174" s="232" t="s">
        <v>4</v>
      </c>
      <c r="F174" s="232" t="s">
        <v>5</v>
      </c>
      <c r="G174" s="232" t="s">
        <v>6</v>
      </c>
      <c r="H174" s="232" t="s">
        <v>84</v>
      </c>
      <c r="I174" s="233" t="s">
        <v>74</v>
      </c>
    </row>
    <row r="175" spans="1:10" ht="13.5" thickBot="1">
      <c r="A175" s="182" t="s">
        <v>17</v>
      </c>
      <c r="B175" s="183" t="s">
        <v>15</v>
      </c>
      <c r="C175" s="183" t="s">
        <v>16</v>
      </c>
      <c r="D175" s="183" t="s">
        <v>139</v>
      </c>
      <c r="E175" s="183" t="s">
        <v>279</v>
      </c>
      <c r="F175" s="208">
        <v>637632</v>
      </c>
      <c r="G175" s="208">
        <v>507972.54</v>
      </c>
      <c r="H175" s="208">
        <f>F175-G175</f>
        <v>129659.46000000002</v>
      </c>
      <c r="I175" s="234" t="s">
        <v>277</v>
      </c>
    </row>
    <row r="176" spans="1:10" s="42" customFormat="1" ht="13.5" thickBot="1">
      <c r="A176" s="229" t="s">
        <v>11</v>
      </c>
      <c r="B176" s="93" t="s">
        <v>11</v>
      </c>
      <c r="C176" s="93" t="s">
        <v>11</v>
      </c>
      <c r="D176" s="93" t="s">
        <v>11</v>
      </c>
      <c r="E176" s="93" t="s">
        <v>11</v>
      </c>
      <c r="F176" s="215">
        <f>SUM(F175)</f>
        <v>637632</v>
      </c>
      <c r="G176" s="215">
        <f t="shared" ref="G176:H176" si="1">SUM(G175)</f>
        <v>507972.54</v>
      </c>
      <c r="H176" s="215">
        <f t="shared" si="1"/>
        <v>129659.46000000002</v>
      </c>
      <c r="I176" s="75" t="s">
        <v>88</v>
      </c>
    </row>
    <row r="183" spans="6:7" ht="13.5" thickBot="1"/>
    <row r="184" spans="6:7" ht="13.5" thickBot="1">
      <c r="F184" s="501" t="s">
        <v>748</v>
      </c>
      <c r="G184" s="502">
        <f>G176+G162+G148+G136+G119+G70+G55+G17</f>
        <v>35100000</v>
      </c>
    </row>
  </sheetData>
  <mergeCells count="8">
    <mergeCell ref="A140:H140"/>
    <mergeCell ref="A154:H154"/>
    <mergeCell ref="A168:H168"/>
    <mergeCell ref="A6:J6"/>
    <mergeCell ref="A20:G20"/>
    <mergeCell ref="A61:G61"/>
    <mergeCell ref="A76:K76"/>
    <mergeCell ref="A125:H125"/>
  </mergeCells>
  <pageMargins left="0.17" right="0.2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8"/>
  <sheetViews>
    <sheetView topLeftCell="A169" workbookViewId="0">
      <selection activeCell="C203" sqref="C203"/>
    </sheetView>
  </sheetViews>
  <sheetFormatPr defaultRowHeight="12.75"/>
  <cols>
    <col min="1" max="1" width="42.42578125" style="30" bestFit="1" customWidth="1"/>
    <col min="2" max="5" width="9.140625" style="30"/>
    <col min="6" max="6" width="17" bestFit="1" customWidth="1"/>
    <col min="7" max="7" width="16.28515625" bestFit="1" customWidth="1"/>
    <col min="8" max="8" width="14" bestFit="1" customWidth="1"/>
    <col min="9" max="9" width="7.140625" bestFit="1" customWidth="1"/>
    <col min="10" max="10" width="10.140625" bestFit="1" customWidth="1"/>
  </cols>
  <sheetData>
    <row r="1" spans="1:10">
      <c r="A1" s="66" t="s">
        <v>21</v>
      </c>
      <c r="B1"/>
      <c r="C1"/>
      <c r="D1"/>
      <c r="E1" s="8"/>
      <c r="F1" s="8"/>
      <c r="G1" s="3" t="s">
        <v>22</v>
      </c>
    </row>
    <row r="2" spans="1:10">
      <c r="B2"/>
      <c r="C2"/>
      <c r="D2"/>
      <c r="E2" s="8"/>
      <c r="F2" s="8"/>
      <c r="G2" s="2" t="s">
        <v>76</v>
      </c>
    </row>
    <row r="3" spans="1:10">
      <c r="B3"/>
      <c r="C3"/>
      <c r="D3"/>
      <c r="E3" s="8"/>
      <c r="F3" s="8"/>
      <c r="G3" s="2" t="s">
        <v>23</v>
      </c>
    </row>
    <row r="4" spans="1:10">
      <c r="B4"/>
      <c r="C4"/>
      <c r="D4"/>
      <c r="E4"/>
    </row>
    <row r="5" spans="1:10">
      <c r="B5"/>
      <c r="C5"/>
      <c r="D5"/>
      <c r="E5"/>
    </row>
    <row r="6" spans="1:10" ht="36.75" customHeight="1">
      <c r="A6" s="497" t="s">
        <v>319</v>
      </c>
      <c r="B6" s="498"/>
      <c r="C6" s="498"/>
      <c r="D6" s="498"/>
      <c r="E6" s="498"/>
      <c r="F6" s="498"/>
      <c r="G6" s="498"/>
      <c r="H6" s="498"/>
      <c r="I6" s="65"/>
    </row>
    <row r="7" spans="1:10">
      <c r="A7"/>
    </row>
    <row r="10" spans="1:10" ht="13.5" thickBot="1"/>
    <row r="11" spans="1:10" s="26" customFormat="1" ht="23.25" thickBot="1">
      <c r="A11" s="235" t="s">
        <v>0</v>
      </c>
      <c r="B11" s="236" t="s">
        <v>2</v>
      </c>
      <c r="C11" s="236" t="s">
        <v>1</v>
      </c>
      <c r="D11" s="236" t="s">
        <v>3</v>
      </c>
      <c r="E11" s="236" t="s">
        <v>4</v>
      </c>
      <c r="F11" s="236" t="s">
        <v>5</v>
      </c>
      <c r="G11" s="236" t="s">
        <v>6</v>
      </c>
      <c r="H11" s="236" t="s">
        <v>318</v>
      </c>
      <c r="I11" s="236" t="s">
        <v>84</v>
      </c>
      <c r="J11" s="237" t="s">
        <v>222</v>
      </c>
    </row>
    <row r="12" spans="1:10" ht="13.5" thickBot="1">
      <c r="A12" s="39" t="s">
        <v>8</v>
      </c>
      <c r="B12" s="34" t="s">
        <v>10</v>
      </c>
      <c r="C12" s="34" t="s">
        <v>9</v>
      </c>
      <c r="D12" s="34" t="s">
        <v>316</v>
      </c>
      <c r="E12" s="34" t="s">
        <v>317</v>
      </c>
      <c r="F12" s="60">
        <v>7425975.9800000004</v>
      </c>
      <c r="G12" s="60">
        <v>7425975.9800000004</v>
      </c>
      <c r="H12" s="22">
        <v>0</v>
      </c>
      <c r="I12" s="22" t="s">
        <v>11</v>
      </c>
      <c r="J12" s="63" t="s">
        <v>7</v>
      </c>
    </row>
    <row r="13" spans="1:10" s="42" customFormat="1" ht="13.5" thickBot="1">
      <c r="A13" s="85"/>
      <c r="B13" s="86"/>
      <c r="C13" s="86"/>
      <c r="D13" s="86"/>
      <c r="E13" s="86"/>
      <c r="F13" s="103">
        <f>SUM(F12)</f>
        <v>7425975.9800000004</v>
      </c>
      <c r="G13" s="103">
        <f t="shared" ref="G13:I13" si="0">SUM(G12)</f>
        <v>7425975.9800000004</v>
      </c>
      <c r="H13" s="103">
        <f t="shared" si="0"/>
        <v>0</v>
      </c>
      <c r="I13" s="103">
        <f t="shared" si="0"/>
        <v>0</v>
      </c>
      <c r="J13" s="43"/>
    </row>
    <row r="14" spans="1:10" ht="13.5" thickBot="1">
      <c r="A14" s="39" t="s">
        <v>17</v>
      </c>
      <c r="B14" s="34" t="s">
        <v>15</v>
      </c>
      <c r="C14" s="34" t="s">
        <v>16</v>
      </c>
      <c r="D14" s="34" t="s">
        <v>139</v>
      </c>
      <c r="E14" s="34" t="s">
        <v>279</v>
      </c>
      <c r="F14" s="60">
        <v>637632</v>
      </c>
      <c r="G14" s="60">
        <v>129659.46</v>
      </c>
      <c r="H14" s="238">
        <f>507972.54</f>
        <v>507972.54</v>
      </c>
      <c r="I14" s="238">
        <f>F14-G14-H14</f>
        <v>0</v>
      </c>
      <c r="J14" s="63" t="s">
        <v>7</v>
      </c>
    </row>
    <row r="15" spans="1:10" s="42" customFormat="1" ht="13.5" thickBot="1">
      <c r="A15" s="85"/>
      <c r="B15" s="86"/>
      <c r="C15" s="86"/>
      <c r="D15" s="86"/>
      <c r="E15" s="86"/>
      <c r="F15" s="103">
        <f>SUM(F14)</f>
        <v>637632</v>
      </c>
      <c r="G15" s="103">
        <f t="shared" ref="G15:I15" si="1">SUM(G14)</f>
        <v>129659.46</v>
      </c>
      <c r="H15" s="103">
        <f t="shared" si="1"/>
        <v>507972.54</v>
      </c>
      <c r="I15" s="103">
        <f t="shared" si="1"/>
        <v>0</v>
      </c>
      <c r="J15" s="43"/>
    </row>
    <row r="16" spans="1:10" s="42" customFormat="1" ht="13.5" thickBot="1">
      <c r="A16" s="83" t="s">
        <v>11</v>
      </c>
      <c r="B16" s="84" t="s">
        <v>11</v>
      </c>
      <c r="C16" s="84" t="s">
        <v>11</v>
      </c>
      <c r="D16" s="84" t="s">
        <v>11</v>
      </c>
      <c r="E16" s="84" t="s">
        <v>11</v>
      </c>
      <c r="F16" s="64">
        <f>F13+F15</f>
        <v>8063607.9800000004</v>
      </c>
      <c r="G16" s="239">
        <f t="shared" ref="G16:I16" si="2">G13+G15</f>
        <v>7555635.4400000004</v>
      </c>
      <c r="H16" s="64">
        <f t="shared" si="2"/>
        <v>507972.54</v>
      </c>
      <c r="I16" s="239">
        <f t="shared" si="2"/>
        <v>0</v>
      </c>
      <c r="J16" s="43"/>
    </row>
    <row r="20" spans="1:11" s="4" customFormat="1">
      <c r="A20" s="5" t="s">
        <v>24</v>
      </c>
      <c r="D20" s="2" t="s">
        <v>25</v>
      </c>
      <c r="F20"/>
      <c r="H20" s="3" t="s">
        <v>26</v>
      </c>
    </row>
    <row r="21" spans="1:11" s="4" customFormat="1">
      <c r="A21" s="5" t="s">
        <v>27</v>
      </c>
      <c r="D21" s="2" t="s">
        <v>28</v>
      </c>
      <c r="F21"/>
      <c r="H21" s="3" t="s">
        <v>29</v>
      </c>
    </row>
    <row r="22" spans="1:11" s="4" customFormat="1">
      <c r="A22" s="3" t="s">
        <v>96</v>
      </c>
      <c r="D22" s="2" t="s">
        <v>97</v>
      </c>
      <c r="F22" s="6"/>
      <c r="H22" s="3" t="s">
        <v>83</v>
      </c>
    </row>
    <row r="23" spans="1:11" s="4" customFormat="1">
      <c r="A23" s="47"/>
      <c r="C23" s="14"/>
      <c r="D23" s="149"/>
      <c r="E23" s="77"/>
      <c r="G23" s="14"/>
      <c r="H23" s="14"/>
      <c r="I23" s="14"/>
      <c r="J23" s="14"/>
    </row>
    <row r="24" spans="1:11">
      <c r="A24" s="48"/>
      <c r="B24" s="5"/>
      <c r="C24" s="7"/>
      <c r="D24" s="149"/>
      <c r="E24" s="49"/>
      <c r="F24" s="4"/>
      <c r="G24" s="12"/>
      <c r="H24" s="12"/>
      <c r="I24" s="12"/>
      <c r="J24" s="12"/>
    </row>
    <row r="25" spans="1:11">
      <c r="A25" s="67" t="s">
        <v>30</v>
      </c>
      <c r="B25" s="7"/>
      <c r="C25" s="7"/>
      <c r="D25" s="149"/>
      <c r="E25" s="50"/>
      <c r="F25" s="14"/>
      <c r="G25" s="13"/>
      <c r="H25" s="13"/>
      <c r="I25" s="13"/>
      <c r="J25" s="13"/>
    </row>
    <row r="26" spans="1:11" ht="36.75" customHeight="1">
      <c r="A26" s="497" t="s">
        <v>320</v>
      </c>
      <c r="B26" s="498"/>
      <c r="C26" s="498"/>
      <c r="D26" s="498"/>
      <c r="E26" s="498"/>
      <c r="F26" s="498"/>
      <c r="G26" s="498"/>
      <c r="H26" s="498"/>
      <c r="I26" s="242"/>
    </row>
    <row r="27" spans="1:11">
      <c r="H27" s="30"/>
      <c r="I27" s="30"/>
    </row>
    <row r="28" spans="1:11">
      <c r="H28" s="30"/>
      <c r="I28" s="30"/>
    </row>
    <row r="29" spans="1:11">
      <c r="H29" s="30"/>
      <c r="I29" s="30"/>
    </row>
    <row r="30" spans="1:11">
      <c r="H30" s="30"/>
      <c r="I30" s="30"/>
    </row>
    <row r="31" spans="1:11" ht="13.5" thickBot="1">
      <c r="H31" s="30"/>
      <c r="I31" s="30"/>
    </row>
    <row r="32" spans="1:11" s="26" customFormat="1" ht="90.75" thickBot="1">
      <c r="A32" s="235" t="s">
        <v>0</v>
      </c>
      <c r="B32" s="236" t="s">
        <v>2</v>
      </c>
      <c r="C32" s="236" t="s">
        <v>1</v>
      </c>
      <c r="D32" s="236" t="s">
        <v>3</v>
      </c>
      <c r="E32" s="236" t="s">
        <v>4</v>
      </c>
      <c r="F32" s="236" t="s">
        <v>5</v>
      </c>
      <c r="G32" s="236" t="s">
        <v>6</v>
      </c>
      <c r="H32" s="236" t="s">
        <v>77</v>
      </c>
      <c r="I32" s="236" t="s">
        <v>78</v>
      </c>
      <c r="J32" s="236" t="s">
        <v>79</v>
      </c>
      <c r="K32" s="237" t="s">
        <v>74</v>
      </c>
    </row>
    <row r="33" spans="1:11">
      <c r="A33" s="36" t="s">
        <v>8</v>
      </c>
      <c r="B33" s="31" t="s">
        <v>10</v>
      </c>
      <c r="C33" s="31" t="s">
        <v>9</v>
      </c>
      <c r="D33" s="31" t="s">
        <v>285</v>
      </c>
      <c r="E33" s="31" t="s">
        <v>281</v>
      </c>
      <c r="F33" s="58">
        <v>6399519.7999999998</v>
      </c>
      <c r="G33" s="58">
        <v>6399519.7999999998</v>
      </c>
      <c r="H33" s="31" t="s">
        <v>11</v>
      </c>
      <c r="I33" s="31" t="s">
        <v>11</v>
      </c>
      <c r="J33" s="21" t="s">
        <v>11</v>
      </c>
      <c r="K33" s="137" t="s">
        <v>7</v>
      </c>
    </row>
    <row r="34" spans="1:11">
      <c r="A34" s="37" t="s">
        <v>8</v>
      </c>
      <c r="B34" s="32" t="s">
        <v>10</v>
      </c>
      <c r="C34" s="32" t="s">
        <v>9</v>
      </c>
      <c r="D34" s="32" t="s">
        <v>280</v>
      </c>
      <c r="E34" s="32" t="s">
        <v>281</v>
      </c>
      <c r="F34" s="1">
        <v>367099.71</v>
      </c>
      <c r="G34" s="1">
        <v>367099.71</v>
      </c>
      <c r="H34" s="32" t="s">
        <v>11</v>
      </c>
      <c r="I34" s="32" t="s">
        <v>11</v>
      </c>
      <c r="J34" s="19" t="s">
        <v>11</v>
      </c>
      <c r="K34" s="128" t="s">
        <v>73</v>
      </c>
    </row>
    <row r="35" spans="1:11">
      <c r="A35" s="37" t="s">
        <v>8</v>
      </c>
      <c r="B35" s="32" t="s">
        <v>10</v>
      </c>
      <c r="C35" s="32" t="s">
        <v>9</v>
      </c>
      <c r="D35" s="32" t="s">
        <v>282</v>
      </c>
      <c r="E35" s="32" t="s">
        <v>281</v>
      </c>
      <c r="F35" s="1">
        <v>819198.58</v>
      </c>
      <c r="G35" s="1">
        <v>819198.58</v>
      </c>
      <c r="H35" s="32" t="s">
        <v>11</v>
      </c>
      <c r="I35" s="32" t="s">
        <v>11</v>
      </c>
      <c r="J35" s="19" t="s">
        <v>11</v>
      </c>
      <c r="K35" s="90" t="s">
        <v>188</v>
      </c>
    </row>
    <row r="36" spans="1:11" ht="13.5" thickBot="1">
      <c r="A36" s="38" t="s">
        <v>8</v>
      </c>
      <c r="B36" s="33" t="s">
        <v>10</v>
      </c>
      <c r="C36" s="33" t="s">
        <v>9</v>
      </c>
      <c r="D36" s="33" t="s">
        <v>283</v>
      </c>
      <c r="E36" s="33" t="s">
        <v>284</v>
      </c>
      <c r="F36" s="10">
        <v>158143.48000000001</v>
      </c>
      <c r="G36" s="10">
        <v>158143.48000000001</v>
      </c>
      <c r="H36" s="33" t="s">
        <v>11</v>
      </c>
      <c r="I36" s="33" t="s">
        <v>11</v>
      </c>
      <c r="J36" s="20" t="s">
        <v>11</v>
      </c>
      <c r="K36" s="89" t="s">
        <v>188</v>
      </c>
    </row>
    <row r="37" spans="1:11" s="42" customFormat="1" ht="13.5" thickBot="1">
      <c r="A37" s="85"/>
      <c r="B37" s="86"/>
      <c r="C37" s="86"/>
      <c r="D37" s="86"/>
      <c r="E37" s="86"/>
      <c r="F37" s="103">
        <f>SUM(F33:F36)</f>
        <v>7743961.5700000003</v>
      </c>
      <c r="G37" s="103">
        <f>SUM(G33:G36)</f>
        <v>7743961.5700000003</v>
      </c>
      <c r="H37" s="243"/>
      <c r="I37" s="243"/>
      <c r="J37" s="103">
        <f t="shared" ref="J37" si="3">SUM(J33:J36)</f>
        <v>0</v>
      </c>
      <c r="K37" s="41"/>
    </row>
    <row r="38" spans="1:11">
      <c r="A38" s="36" t="s">
        <v>14</v>
      </c>
      <c r="B38" s="31" t="s">
        <v>12</v>
      </c>
      <c r="C38" s="31" t="s">
        <v>13</v>
      </c>
      <c r="D38" s="31" t="s">
        <v>287</v>
      </c>
      <c r="E38" s="31" t="s">
        <v>281</v>
      </c>
      <c r="F38" s="58">
        <v>425637.46</v>
      </c>
      <c r="G38" s="58">
        <v>425637.46</v>
      </c>
      <c r="H38" s="31" t="s">
        <v>11</v>
      </c>
      <c r="I38" s="31" t="s">
        <v>11</v>
      </c>
      <c r="J38" s="21" t="s">
        <v>11</v>
      </c>
      <c r="K38" s="91" t="s">
        <v>73</v>
      </c>
    </row>
    <row r="39" spans="1:11">
      <c r="A39" s="37" t="s">
        <v>14</v>
      </c>
      <c r="B39" s="32" t="s">
        <v>12</v>
      </c>
      <c r="C39" s="32" t="s">
        <v>13</v>
      </c>
      <c r="D39" s="32" t="s">
        <v>286</v>
      </c>
      <c r="E39" s="32" t="s">
        <v>281</v>
      </c>
      <c r="F39" s="1">
        <v>1618237.87</v>
      </c>
      <c r="G39" s="1">
        <v>1618237.87</v>
      </c>
      <c r="H39" s="32" t="s">
        <v>11</v>
      </c>
      <c r="I39" s="32" t="s">
        <v>11</v>
      </c>
      <c r="J39" s="19" t="s">
        <v>11</v>
      </c>
      <c r="K39" s="90" t="s">
        <v>188</v>
      </c>
    </row>
    <row r="40" spans="1:11" ht="13.5" thickBot="1">
      <c r="A40" s="38" t="s">
        <v>14</v>
      </c>
      <c r="B40" s="33" t="s">
        <v>12</v>
      </c>
      <c r="C40" s="33" t="s">
        <v>13</v>
      </c>
      <c r="D40" s="33" t="s">
        <v>288</v>
      </c>
      <c r="E40" s="33" t="s">
        <v>281</v>
      </c>
      <c r="F40" s="10">
        <v>248765.47</v>
      </c>
      <c r="G40" s="10">
        <v>248765.47</v>
      </c>
      <c r="H40" s="33" t="s">
        <v>11</v>
      </c>
      <c r="I40" s="33" t="s">
        <v>11</v>
      </c>
      <c r="J40" s="20" t="s">
        <v>11</v>
      </c>
      <c r="K40" s="89" t="s">
        <v>188</v>
      </c>
    </row>
    <row r="41" spans="1:11" s="42" customFormat="1" ht="13.5" thickBot="1">
      <c r="A41" s="85"/>
      <c r="B41" s="86"/>
      <c r="C41" s="86"/>
      <c r="D41" s="86"/>
      <c r="E41" s="86"/>
      <c r="F41" s="103">
        <f>SUM(F38:F40)</f>
        <v>2292640.8000000003</v>
      </c>
      <c r="G41" s="103">
        <f>SUM(G38:G40)</f>
        <v>2292640.8000000003</v>
      </c>
      <c r="H41" s="86"/>
      <c r="I41" s="86"/>
      <c r="J41" s="44"/>
      <c r="K41" s="41"/>
    </row>
    <row r="42" spans="1:11">
      <c r="A42" s="36" t="s">
        <v>17</v>
      </c>
      <c r="B42" s="31" t="s">
        <v>15</v>
      </c>
      <c r="C42" s="31" t="s">
        <v>16</v>
      </c>
      <c r="D42" s="31" t="s">
        <v>290</v>
      </c>
      <c r="E42" s="31" t="s">
        <v>281</v>
      </c>
      <c r="F42" s="58">
        <v>536612.21</v>
      </c>
      <c r="G42" s="58">
        <v>536612.21</v>
      </c>
      <c r="H42" s="31" t="s">
        <v>11</v>
      </c>
      <c r="I42" s="31" t="s">
        <v>11</v>
      </c>
      <c r="J42" s="21" t="s">
        <v>11</v>
      </c>
      <c r="K42" s="91" t="s">
        <v>7</v>
      </c>
    </row>
    <row r="43" spans="1:11" ht="13.5" thickBot="1">
      <c r="A43" s="38" t="s">
        <v>17</v>
      </c>
      <c r="B43" s="33" t="s">
        <v>15</v>
      </c>
      <c r="C43" s="33" t="s">
        <v>16</v>
      </c>
      <c r="D43" s="33" t="s">
        <v>289</v>
      </c>
      <c r="E43" s="33" t="s">
        <v>281</v>
      </c>
      <c r="F43" s="10">
        <v>151329.78</v>
      </c>
      <c r="G43" s="10">
        <v>151329.78</v>
      </c>
      <c r="H43" s="33" t="s">
        <v>11</v>
      </c>
      <c r="I43" s="33" t="s">
        <v>11</v>
      </c>
      <c r="J43" s="20" t="s">
        <v>11</v>
      </c>
      <c r="K43" s="89" t="s">
        <v>188</v>
      </c>
    </row>
    <row r="44" spans="1:11" s="42" customFormat="1" ht="13.5" thickBot="1">
      <c r="A44" s="85"/>
      <c r="B44" s="86"/>
      <c r="C44" s="86"/>
      <c r="D44" s="86"/>
      <c r="E44" s="86"/>
      <c r="F44" s="103">
        <f>SUM(F42:F43)</f>
        <v>687941.99</v>
      </c>
      <c r="G44" s="103">
        <f>SUM(G42:G43)</f>
        <v>687941.99</v>
      </c>
      <c r="H44" s="86"/>
      <c r="I44" s="86"/>
      <c r="J44" s="44"/>
      <c r="K44" s="41"/>
    </row>
    <row r="45" spans="1:11">
      <c r="A45" s="36" t="s">
        <v>33</v>
      </c>
      <c r="B45" s="31" t="s">
        <v>31</v>
      </c>
      <c r="C45" s="31" t="s">
        <v>32</v>
      </c>
      <c r="D45" s="31" t="s">
        <v>291</v>
      </c>
      <c r="E45" s="31" t="s">
        <v>281</v>
      </c>
      <c r="F45" s="58">
        <v>565095.72</v>
      </c>
      <c r="G45" s="58">
        <v>565095.72</v>
      </c>
      <c r="H45" s="31" t="s">
        <v>11</v>
      </c>
      <c r="I45" s="31" t="s">
        <v>11</v>
      </c>
      <c r="J45" s="21" t="s">
        <v>11</v>
      </c>
      <c r="K45" s="91" t="s">
        <v>7</v>
      </c>
    </row>
    <row r="46" spans="1:11">
      <c r="A46" s="37" t="s">
        <v>33</v>
      </c>
      <c r="B46" s="32" t="s">
        <v>31</v>
      </c>
      <c r="C46" s="32" t="s">
        <v>32</v>
      </c>
      <c r="D46" s="32" t="s">
        <v>295</v>
      </c>
      <c r="E46" s="32" t="s">
        <v>281</v>
      </c>
      <c r="F46" s="1">
        <v>212274.03</v>
      </c>
      <c r="G46" s="1">
        <v>212274.03</v>
      </c>
      <c r="H46" s="32" t="s">
        <v>11</v>
      </c>
      <c r="I46" s="32" t="s">
        <v>11</v>
      </c>
      <c r="J46" s="19" t="s">
        <v>11</v>
      </c>
      <c r="K46" s="90" t="s">
        <v>73</v>
      </c>
    </row>
    <row r="47" spans="1:11">
      <c r="A47" s="37" t="s">
        <v>33</v>
      </c>
      <c r="B47" s="32" t="s">
        <v>31</v>
      </c>
      <c r="C47" s="32" t="s">
        <v>32</v>
      </c>
      <c r="D47" s="32" t="s">
        <v>294</v>
      </c>
      <c r="E47" s="32" t="s">
        <v>281</v>
      </c>
      <c r="F47" s="1">
        <v>218432.12</v>
      </c>
      <c r="G47" s="1">
        <v>218432.12</v>
      </c>
      <c r="H47" s="32" t="s">
        <v>11</v>
      </c>
      <c r="I47" s="32" t="s">
        <v>11</v>
      </c>
      <c r="J47" s="19" t="s">
        <v>11</v>
      </c>
      <c r="K47" s="90" t="s">
        <v>188</v>
      </c>
    </row>
    <row r="48" spans="1:11">
      <c r="A48" s="37" t="s">
        <v>33</v>
      </c>
      <c r="B48" s="32" t="s">
        <v>31</v>
      </c>
      <c r="C48" s="32" t="s">
        <v>32</v>
      </c>
      <c r="D48" s="32" t="s">
        <v>292</v>
      </c>
      <c r="E48" s="32" t="s">
        <v>281</v>
      </c>
      <c r="F48" s="1">
        <v>52560.4</v>
      </c>
      <c r="G48" s="1">
        <v>52560.4</v>
      </c>
      <c r="H48" s="32" t="s">
        <v>11</v>
      </c>
      <c r="I48" s="32" t="s">
        <v>11</v>
      </c>
      <c r="J48" s="19" t="s">
        <v>11</v>
      </c>
      <c r="K48" s="90" t="s">
        <v>188</v>
      </c>
    </row>
    <row r="49" spans="1:11" ht="13.5" thickBot="1">
      <c r="A49" s="38" t="s">
        <v>33</v>
      </c>
      <c r="B49" s="33" t="s">
        <v>31</v>
      </c>
      <c r="C49" s="33" t="s">
        <v>32</v>
      </c>
      <c r="D49" s="33" t="s">
        <v>293</v>
      </c>
      <c r="E49" s="33" t="s">
        <v>281</v>
      </c>
      <c r="F49" s="10">
        <v>85200.960000000006</v>
      </c>
      <c r="G49" s="10">
        <v>85200.960000000006</v>
      </c>
      <c r="H49" s="33" t="s">
        <v>11</v>
      </c>
      <c r="I49" s="33" t="s">
        <v>11</v>
      </c>
      <c r="J49" s="20" t="s">
        <v>11</v>
      </c>
      <c r="K49" s="89" t="s">
        <v>75</v>
      </c>
    </row>
    <row r="50" spans="1:11" s="42" customFormat="1" ht="13.5" thickBot="1">
      <c r="A50" s="85"/>
      <c r="B50" s="86"/>
      <c r="C50" s="86"/>
      <c r="D50" s="86"/>
      <c r="E50" s="86"/>
      <c r="F50" s="103">
        <f>SUM(F45:F49)</f>
        <v>1133563.23</v>
      </c>
      <c r="G50" s="103">
        <f>SUM(G45:G49)</f>
        <v>1133563.23</v>
      </c>
      <c r="H50" s="86"/>
      <c r="I50" s="86"/>
      <c r="J50" s="44"/>
      <c r="K50" s="41"/>
    </row>
    <row r="51" spans="1:11">
      <c r="A51" s="36" t="s">
        <v>36</v>
      </c>
      <c r="B51" s="31" t="s">
        <v>34</v>
      </c>
      <c r="C51" s="31" t="s">
        <v>35</v>
      </c>
      <c r="D51" s="31" t="s">
        <v>296</v>
      </c>
      <c r="E51" s="31" t="s">
        <v>281</v>
      </c>
      <c r="F51" s="58">
        <v>999479.14</v>
      </c>
      <c r="G51" s="58">
        <v>999479.14</v>
      </c>
      <c r="H51" s="31" t="s">
        <v>11</v>
      </c>
      <c r="I51" s="31" t="s">
        <v>11</v>
      </c>
      <c r="J51" s="21" t="s">
        <v>11</v>
      </c>
      <c r="K51" s="91" t="s">
        <v>7</v>
      </c>
    </row>
    <row r="52" spans="1:11">
      <c r="A52" s="37" t="s">
        <v>36</v>
      </c>
      <c r="B52" s="32" t="s">
        <v>34</v>
      </c>
      <c r="C52" s="32" t="s">
        <v>35</v>
      </c>
      <c r="D52" s="32" t="s">
        <v>297</v>
      </c>
      <c r="E52" s="32" t="s">
        <v>281</v>
      </c>
      <c r="F52" s="1">
        <v>29867.41</v>
      </c>
      <c r="G52" s="1">
        <v>29867.41</v>
      </c>
      <c r="H52" s="32" t="s">
        <v>11</v>
      </c>
      <c r="I52" s="32" t="s">
        <v>11</v>
      </c>
      <c r="J52" s="19" t="s">
        <v>11</v>
      </c>
      <c r="K52" s="90" t="s">
        <v>73</v>
      </c>
    </row>
    <row r="53" spans="1:11">
      <c r="A53" s="37" t="s">
        <v>36</v>
      </c>
      <c r="B53" s="32" t="s">
        <v>34</v>
      </c>
      <c r="C53" s="32" t="s">
        <v>35</v>
      </c>
      <c r="D53" s="32" t="s">
        <v>299</v>
      </c>
      <c r="E53" s="32" t="s">
        <v>281</v>
      </c>
      <c r="F53" s="1">
        <v>401157</v>
      </c>
      <c r="G53" s="1">
        <v>401157</v>
      </c>
      <c r="H53" s="32" t="s">
        <v>11</v>
      </c>
      <c r="I53" s="32" t="s">
        <v>11</v>
      </c>
      <c r="J53" s="19" t="s">
        <v>11</v>
      </c>
      <c r="K53" s="90" t="s">
        <v>188</v>
      </c>
    </row>
    <row r="54" spans="1:11" ht="13.5" thickBot="1">
      <c r="A54" s="38" t="s">
        <v>36</v>
      </c>
      <c r="B54" s="33" t="s">
        <v>34</v>
      </c>
      <c r="C54" s="33" t="s">
        <v>35</v>
      </c>
      <c r="D54" s="33" t="s">
        <v>298</v>
      </c>
      <c r="E54" s="33" t="s">
        <v>281</v>
      </c>
      <c r="F54" s="10">
        <v>42849.55</v>
      </c>
      <c r="G54" s="10">
        <v>42849.55</v>
      </c>
      <c r="H54" s="33" t="s">
        <v>11</v>
      </c>
      <c r="I54" s="33" t="s">
        <v>11</v>
      </c>
      <c r="J54" s="20" t="s">
        <v>11</v>
      </c>
      <c r="K54" s="89" t="s">
        <v>188</v>
      </c>
    </row>
    <row r="55" spans="1:11" s="42" customFormat="1" ht="13.5" thickBot="1">
      <c r="A55" s="85"/>
      <c r="B55" s="86"/>
      <c r="C55" s="86"/>
      <c r="D55" s="86"/>
      <c r="E55" s="86"/>
      <c r="F55" s="103">
        <f>SUM(F51:F54)</f>
        <v>1473353.1</v>
      </c>
      <c r="G55" s="103">
        <f t="shared" ref="G55:J55" si="4">SUM(G51:G54)</f>
        <v>1473353.1</v>
      </c>
      <c r="H55" s="243"/>
      <c r="I55" s="243"/>
      <c r="J55" s="103">
        <f t="shared" si="4"/>
        <v>0</v>
      </c>
      <c r="K55" s="41"/>
    </row>
    <row r="56" spans="1:11">
      <c r="A56" s="36" t="s">
        <v>39</v>
      </c>
      <c r="B56" s="31" t="s">
        <v>37</v>
      </c>
      <c r="C56" s="31" t="s">
        <v>38</v>
      </c>
      <c r="D56" s="31" t="s">
        <v>302</v>
      </c>
      <c r="E56" s="31" t="s">
        <v>301</v>
      </c>
      <c r="F56" s="58">
        <v>1336459.19</v>
      </c>
      <c r="G56" s="58">
        <v>1336459.19</v>
      </c>
      <c r="H56" s="31" t="s">
        <v>11</v>
      </c>
      <c r="I56" s="31" t="s">
        <v>11</v>
      </c>
      <c r="J56" s="21" t="s">
        <v>11</v>
      </c>
      <c r="K56" s="91" t="s">
        <v>7</v>
      </c>
    </row>
    <row r="57" spans="1:11">
      <c r="A57" s="37" t="s">
        <v>39</v>
      </c>
      <c r="B57" s="32" t="s">
        <v>37</v>
      </c>
      <c r="C57" s="32" t="s">
        <v>38</v>
      </c>
      <c r="D57" s="32" t="s">
        <v>300</v>
      </c>
      <c r="E57" s="32" t="s">
        <v>301</v>
      </c>
      <c r="F57" s="1">
        <v>1414130.69</v>
      </c>
      <c r="G57" s="1">
        <v>1414130.69</v>
      </c>
      <c r="H57" s="32" t="s">
        <v>11</v>
      </c>
      <c r="I57" s="32" t="s">
        <v>11</v>
      </c>
      <c r="J57" s="19" t="s">
        <v>11</v>
      </c>
      <c r="K57" s="90" t="s">
        <v>73</v>
      </c>
    </row>
    <row r="58" spans="1:11" ht="13.5" thickBot="1">
      <c r="A58" s="38" t="s">
        <v>39</v>
      </c>
      <c r="B58" s="33" t="s">
        <v>37</v>
      </c>
      <c r="C58" s="33" t="s">
        <v>38</v>
      </c>
      <c r="D58" s="33" t="s">
        <v>303</v>
      </c>
      <c r="E58" s="33" t="s">
        <v>301</v>
      </c>
      <c r="F58" s="10">
        <v>73989.399999999994</v>
      </c>
      <c r="G58" s="10">
        <v>73989.399999999994</v>
      </c>
      <c r="H58" s="33" t="s">
        <v>11</v>
      </c>
      <c r="I58" s="33" t="s">
        <v>11</v>
      </c>
      <c r="J58" s="20" t="s">
        <v>11</v>
      </c>
      <c r="K58" s="89" t="s">
        <v>188</v>
      </c>
    </row>
    <row r="59" spans="1:11" s="42" customFormat="1" ht="13.5" thickBot="1">
      <c r="A59" s="85"/>
      <c r="B59" s="86"/>
      <c r="C59" s="86"/>
      <c r="D59" s="86"/>
      <c r="E59" s="86"/>
      <c r="F59" s="103">
        <f>SUM(F56:F58)</f>
        <v>2824579.28</v>
      </c>
      <c r="G59" s="103">
        <f>SUM(G56:G58)</f>
        <v>2824579.28</v>
      </c>
      <c r="H59" s="86"/>
      <c r="I59" s="86"/>
      <c r="J59" s="103">
        <f>SUM(J56:J58)</f>
        <v>0</v>
      </c>
      <c r="K59" s="41"/>
    </row>
    <row r="60" spans="1:11">
      <c r="A60" s="36" t="s">
        <v>42</v>
      </c>
      <c r="B60" s="31" t="s">
        <v>40</v>
      </c>
      <c r="C60" s="31" t="s">
        <v>41</v>
      </c>
      <c r="D60" s="31" t="s">
        <v>212</v>
      </c>
      <c r="E60" s="31" t="s">
        <v>281</v>
      </c>
      <c r="F60" s="58">
        <v>70226.91</v>
      </c>
      <c r="G60" s="58">
        <v>70226.91</v>
      </c>
      <c r="H60" s="31" t="s">
        <v>11</v>
      </c>
      <c r="I60" s="31" t="s">
        <v>11</v>
      </c>
      <c r="J60" s="21" t="s">
        <v>11</v>
      </c>
      <c r="K60" s="91" t="s">
        <v>7</v>
      </c>
    </row>
    <row r="61" spans="1:11">
      <c r="A61" s="37" t="s">
        <v>42</v>
      </c>
      <c r="B61" s="32" t="s">
        <v>40</v>
      </c>
      <c r="C61" s="32" t="s">
        <v>41</v>
      </c>
      <c r="D61" s="32" t="s">
        <v>227</v>
      </c>
      <c r="E61" s="32" t="s">
        <v>281</v>
      </c>
      <c r="F61" s="1">
        <v>80432.399999999994</v>
      </c>
      <c r="G61" s="1">
        <v>80432.399999999994</v>
      </c>
      <c r="H61" s="32" t="s">
        <v>11</v>
      </c>
      <c r="I61" s="32" t="s">
        <v>11</v>
      </c>
      <c r="J61" s="19" t="s">
        <v>11</v>
      </c>
      <c r="K61" s="90" t="s">
        <v>73</v>
      </c>
    </row>
    <row r="62" spans="1:11">
      <c r="A62" s="37" t="s">
        <v>42</v>
      </c>
      <c r="B62" s="32" t="s">
        <v>40</v>
      </c>
      <c r="C62" s="32" t="s">
        <v>41</v>
      </c>
      <c r="D62" s="32" t="s">
        <v>228</v>
      </c>
      <c r="E62" s="32" t="s">
        <v>284</v>
      </c>
      <c r="F62" s="1">
        <v>38516.92</v>
      </c>
      <c r="G62" s="1">
        <v>38516.92</v>
      </c>
      <c r="H62" s="32" t="s">
        <v>11</v>
      </c>
      <c r="I62" s="32" t="s">
        <v>11</v>
      </c>
      <c r="J62" s="19" t="s">
        <v>11</v>
      </c>
      <c r="K62" s="90" t="s">
        <v>188</v>
      </c>
    </row>
    <row r="63" spans="1:11" ht="13.5" thickBot="1">
      <c r="A63" s="38" t="s">
        <v>42</v>
      </c>
      <c r="B63" s="33" t="s">
        <v>40</v>
      </c>
      <c r="C63" s="33" t="s">
        <v>41</v>
      </c>
      <c r="D63" s="33" t="s">
        <v>211</v>
      </c>
      <c r="E63" s="33" t="s">
        <v>281</v>
      </c>
      <c r="F63" s="10">
        <v>59850.47</v>
      </c>
      <c r="G63" s="10">
        <v>59850.47</v>
      </c>
      <c r="H63" s="33" t="s">
        <v>11</v>
      </c>
      <c r="I63" s="33" t="s">
        <v>11</v>
      </c>
      <c r="J63" s="20" t="s">
        <v>11</v>
      </c>
      <c r="K63" s="89" t="s">
        <v>188</v>
      </c>
    </row>
    <row r="64" spans="1:11" s="42" customFormat="1" ht="13.5" thickBot="1">
      <c r="A64" s="94"/>
      <c r="B64" s="95"/>
      <c r="C64" s="95"/>
      <c r="D64" s="95"/>
      <c r="E64" s="95"/>
      <c r="F64" s="51">
        <f>SUM(F60:F63)</f>
        <v>249026.69999999998</v>
      </c>
      <c r="G64" s="51">
        <f>SUM(G60:G63)</f>
        <v>249026.69999999998</v>
      </c>
      <c r="H64" s="95"/>
      <c r="I64" s="95"/>
      <c r="J64" s="51">
        <f>SUM(J60:J63)</f>
        <v>0</v>
      </c>
      <c r="K64" s="241"/>
    </row>
    <row r="65" spans="1:11">
      <c r="A65" s="36" t="s">
        <v>48</v>
      </c>
      <c r="B65" s="31" t="s">
        <v>46</v>
      </c>
      <c r="C65" s="31" t="s">
        <v>47</v>
      </c>
      <c r="D65" s="31" t="s">
        <v>305</v>
      </c>
      <c r="E65" s="31" t="s">
        <v>281</v>
      </c>
      <c r="F65" s="58">
        <v>211892.02</v>
      </c>
      <c r="G65" s="58">
        <v>211892.02</v>
      </c>
      <c r="H65" s="31" t="s">
        <v>11</v>
      </c>
      <c r="I65" s="31" t="s">
        <v>11</v>
      </c>
      <c r="J65" s="21" t="s">
        <v>11</v>
      </c>
      <c r="K65" s="91" t="s">
        <v>7</v>
      </c>
    </row>
    <row r="66" spans="1:11" ht="13.5" thickBot="1">
      <c r="A66" s="38" t="s">
        <v>48</v>
      </c>
      <c r="B66" s="33" t="s">
        <v>46</v>
      </c>
      <c r="C66" s="33" t="s">
        <v>47</v>
      </c>
      <c r="D66" s="33" t="s">
        <v>304</v>
      </c>
      <c r="E66" s="33" t="s">
        <v>281</v>
      </c>
      <c r="F66" s="10">
        <v>192899.87</v>
      </c>
      <c r="G66" s="10">
        <v>192899.87</v>
      </c>
      <c r="H66" s="33" t="s">
        <v>11</v>
      </c>
      <c r="I66" s="33" t="s">
        <v>11</v>
      </c>
      <c r="J66" s="20" t="s">
        <v>11</v>
      </c>
      <c r="K66" s="89" t="s">
        <v>188</v>
      </c>
    </row>
    <row r="67" spans="1:11" s="42" customFormat="1" ht="13.5" thickBot="1">
      <c r="A67" s="85"/>
      <c r="B67" s="86"/>
      <c r="C67" s="86"/>
      <c r="D67" s="86"/>
      <c r="E67" s="86"/>
      <c r="F67" s="103">
        <f>SUM(F65:F66)</f>
        <v>404791.89</v>
      </c>
      <c r="G67" s="103">
        <f>SUM(G65:G66)</f>
        <v>404791.89</v>
      </c>
      <c r="H67" s="86"/>
      <c r="I67" s="86"/>
      <c r="J67" s="103">
        <f>SUM(J65:J66)</f>
        <v>0</v>
      </c>
      <c r="K67" s="41"/>
    </row>
    <row r="68" spans="1:11">
      <c r="A68" s="36" t="s">
        <v>57</v>
      </c>
      <c r="B68" s="31" t="s">
        <v>55</v>
      </c>
      <c r="C68" s="31" t="s">
        <v>56</v>
      </c>
      <c r="D68" s="31" t="s">
        <v>239</v>
      </c>
      <c r="E68" s="31" t="s">
        <v>284</v>
      </c>
      <c r="F68" s="58">
        <v>21903.22</v>
      </c>
      <c r="G68" s="58">
        <v>21903.22</v>
      </c>
      <c r="H68" s="31" t="s">
        <v>11</v>
      </c>
      <c r="I68" s="31" t="s">
        <v>11</v>
      </c>
      <c r="J68" s="21" t="s">
        <v>11</v>
      </c>
      <c r="K68" s="91" t="s">
        <v>7</v>
      </c>
    </row>
    <row r="69" spans="1:11">
      <c r="A69" s="37" t="s">
        <v>57</v>
      </c>
      <c r="B69" s="32" t="s">
        <v>55</v>
      </c>
      <c r="C69" s="32" t="s">
        <v>56</v>
      </c>
      <c r="D69" s="32" t="s">
        <v>238</v>
      </c>
      <c r="E69" s="32" t="s">
        <v>284</v>
      </c>
      <c r="F69" s="1">
        <v>102536.49</v>
      </c>
      <c r="G69" s="1">
        <v>102536.49</v>
      </c>
      <c r="H69" s="32" t="s">
        <v>11</v>
      </c>
      <c r="I69" s="32" t="s">
        <v>11</v>
      </c>
      <c r="J69" s="19" t="s">
        <v>11</v>
      </c>
      <c r="K69" s="90" t="s">
        <v>73</v>
      </c>
    </row>
    <row r="70" spans="1:11" ht="13.5" thickBot="1">
      <c r="A70" s="38" t="s">
        <v>57</v>
      </c>
      <c r="B70" s="33" t="s">
        <v>55</v>
      </c>
      <c r="C70" s="33" t="s">
        <v>56</v>
      </c>
      <c r="D70" s="33" t="s">
        <v>306</v>
      </c>
      <c r="E70" s="33" t="s">
        <v>284</v>
      </c>
      <c r="F70" s="10">
        <v>41716.11</v>
      </c>
      <c r="G70" s="10">
        <v>41716.11</v>
      </c>
      <c r="H70" s="33" t="s">
        <v>11</v>
      </c>
      <c r="I70" s="33" t="s">
        <v>11</v>
      </c>
      <c r="J70" s="20" t="s">
        <v>11</v>
      </c>
      <c r="K70" s="89" t="s">
        <v>188</v>
      </c>
    </row>
    <row r="71" spans="1:11" s="42" customFormat="1" ht="13.5" thickBot="1">
      <c r="A71" s="85"/>
      <c r="B71" s="86"/>
      <c r="C71" s="86"/>
      <c r="D71" s="86"/>
      <c r="E71" s="86"/>
      <c r="F71" s="103">
        <f>SUM(F68:F70)</f>
        <v>166155.82</v>
      </c>
      <c r="G71" s="103">
        <f>SUM(G68:G70)</f>
        <v>166155.82</v>
      </c>
      <c r="H71" s="86"/>
      <c r="I71" s="86"/>
      <c r="J71" s="103">
        <f>SUM(J68:J70)</f>
        <v>0</v>
      </c>
      <c r="K71" s="41"/>
    </row>
    <row r="72" spans="1:11">
      <c r="A72" s="36" t="s">
        <v>20</v>
      </c>
      <c r="B72" s="31" t="s">
        <v>18</v>
      </c>
      <c r="C72" s="31" t="s">
        <v>19</v>
      </c>
      <c r="D72" s="31" t="s">
        <v>309</v>
      </c>
      <c r="E72" s="31" t="s">
        <v>281</v>
      </c>
      <c r="F72" s="58">
        <v>3203597.05</v>
      </c>
      <c r="G72" s="58">
        <v>2851808.79</v>
      </c>
      <c r="H72" s="31" t="s">
        <v>309</v>
      </c>
      <c r="I72" s="31" t="s">
        <v>281</v>
      </c>
      <c r="J72" s="58">
        <v>351788.26</v>
      </c>
      <c r="K72" s="91" t="s">
        <v>7</v>
      </c>
    </row>
    <row r="73" spans="1:11">
      <c r="A73" s="37" t="s">
        <v>20</v>
      </c>
      <c r="B73" s="32" t="s">
        <v>18</v>
      </c>
      <c r="C73" s="32" t="s">
        <v>19</v>
      </c>
      <c r="D73" s="32" t="s">
        <v>308</v>
      </c>
      <c r="E73" s="32" t="s">
        <v>281</v>
      </c>
      <c r="F73" s="1">
        <v>15769.12</v>
      </c>
      <c r="G73" s="1">
        <v>15769.12</v>
      </c>
      <c r="H73" s="32" t="s">
        <v>11</v>
      </c>
      <c r="I73" s="32" t="s">
        <v>11</v>
      </c>
      <c r="J73" s="19" t="s">
        <v>11</v>
      </c>
      <c r="K73" s="90" t="s">
        <v>73</v>
      </c>
    </row>
    <row r="74" spans="1:11" ht="13.5" thickBot="1">
      <c r="A74" s="38" t="s">
        <v>20</v>
      </c>
      <c r="B74" s="33" t="s">
        <v>18</v>
      </c>
      <c r="C74" s="33" t="s">
        <v>19</v>
      </c>
      <c r="D74" s="33" t="s">
        <v>307</v>
      </c>
      <c r="E74" s="33" t="s">
        <v>281</v>
      </c>
      <c r="F74" s="10">
        <v>187315.79</v>
      </c>
      <c r="G74" s="10">
        <v>187315.79</v>
      </c>
      <c r="H74" s="33" t="s">
        <v>11</v>
      </c>
      <c r="I74" s="33" t="s">
        <v>11</v>
      </c>
      <c r="J74" s="20" t="s">
        <v>11</v>
      </c>
      <c r="K74" s="89" t="s">
        <v>188</v>
      </c>
    </row>
    <row r="75" spans="1:11" s="42" customFormat="1" ht="13.5" thickBot="1">
      <c r="A75" s="85"/>
      <c r="B75" s="86"/>
      <c r="C75" s="86"/>
      <c r="D75" s="86"/>
      <c r="E75" s="86"/>
      <c r="F75" s="103">
        <f>SUM(F72:F74)</f>
        <v>3406681.96</v>
      </c>
      <c r="G75" s="103">
        <f>SUM(G72:G74)</f>
        <v>3054893.7</v>
      </c>
      <c r="H75" s="86"/>
      <c r="I75" s="86"/>
      <c r="J75" s="103">
        <f>SUM(J72:J74)</f>
        <v>351788.26</v>
      </c>
      <c r="K75" s="41"/>
    </row>
    <row r="76" spans="1:11" ht="13.5" thickBot="1">
      <c r="A76" s="39" t="s">
        <v>60</v>
      </c>
      <c r="B76" s="34" t="s">
        <v>58</v>
      </c>
      <c r="C76" s="34" t="s">
        <v>59</v>
      </c>
      <c r="D76" s="34" t="s">
        <v>310</v>
      </c>
      <c r="E76" s="34" t="s">
        <v>281</v>
      </c>
      <c r="F76" s="60">
        <v>235162.88</v>
      </c>
      <c r="G76" s="60">
        <v>235162.88</v>
      </c>
      <c r="H76" s="34" t="s">
        <v>11</v>
      </c>
      <c r="I76" s="34" t="s">
        <v>11</v>
      </c>
      <c r="J76" s="22" t="s">
        <v>11</v>
      </c>
      <c r="K76" s="205" t="s">
        <v>73</v>
      </c>
    </row>
    <row r="77" spans="1:11" s="42" customFormat="1" ht="13.5" thickBot="1">
      <c r="A77" s="85"/>
      <c r="B77" s="86"/>
      <c r="C77" s="86"/>
      <c r="D77" s="86"/>
      <c r="E77" s="86"/>
      <c r="F77" s="103">
        <f>SUM(F76)</f>
        <v>235162.88</v>
      </c>
      <c r="G77" s="103">
        <f>SUM(G76)</f>
        <v>235162.88</v>
      </c>
      <c r="H77" s="86"/>
      <c r="I77" s="86"/>
      <c r="J77" s="103">
        <f>SUM(J76)</f>
        <v>0</v>
      </c>
      <c r="K77" s="41"/>
    </row>
    <row r="78" spans="1:11" ht="13.5" thickBot="1">
      <c r="A78" s="39" t="s">
        <v>63</v>
      </c>
      <c r="B78" s="34" t="s">
        <v>61</v>
      </c>
      <c r="C78" s="34" t="s">
        <v>62</v>
      </c>
      <c r="D78" s="34" t="s">
        <v>304</v>
      </c>
      <c r="E78" s="34" t="s">
        <v>281</v>
      </c>
      <c r="F78" s="60">
        <v>47435.63</v>
      </c>
      <c r="G78" s="60">
        <v>47435.63</v>
      </c>
      <c r="H78" s="34" t="s">
        <v>11</v>
      </c>
      <c r="I78" s="34" t="s">
        <v>11</v>
      </c>
      <c r="J78" s="22" t="s">
        <v>11</v>
      </c>
      <c r="K78" s="205" t="s">
        <v>73</v>
      </c>
    </row>
    <row r="79" spans="1:11" s="42" customFormat="1" ht="13.5" thickBot="1">
      <c r="A79" s="85"/>
      <c r="B79" s="86"/>
      <c r="C79" s="86"/>
      <c r="D79" s="86"/>
      <c r="E79" s="86"/>
      <c r="F79" s="103">
        <f>SUM(F78)</f>
        <v>47435.63</v>
      </c>
      <c r="G79" s="103">
        <f>SUM(G78)</f>
        <v>47435.63</v>
      </c>
      <c r="H79" s="86"/>
      <c r="I79" s="86"/>
      <c r="J79" s="103">
        <f>SUM(J78)</f>
        <v>0</v>
      </c>
      <c r="K79" s="41"/>
    </row>
    <row r="80" spans="1:11" ht="13.5" thickBot="1">
      <c r="A80" s="39" t="s">
        <v>66</v>
      </c>
      <c r="B80" s="34" t="s">
        <v>64</v>
      </c>
      <c r="C80" s="34" t="s">
        <v>65</v>
      </c>
      <c r="D80" s="34" t="s">
        <v>311</v>
      </c>
      <c r="E80" s="34" t="s">
        <v>281</v>
      </c>
      <c r="F80" s="60">
        <v>533895.73</v>
      </c>
      <c r="G80" s="60">
        <v>533895.73</v>
      </c>
      <c r="H80" s="34" t="s">
        <v>11</v>
      </c>
      <c r="I80" s="34" t="s">
        <v>11</v>
      </c>
      <c r="J80" s="22" t="s">
        <v>11</v>
      </c>
      <c r="K80" s="205" t="s">
        <v>188</v>
      </c>
    </row>
    <row r="81" spans="1:11" s="42" customFormat="1" ht="13.5" thickBot="1">
      <c r="A81" s="85"/>
      <c r="B81" s="86"/>
      <c r="C81" s="86"/>
      <c r="D81" s="86"/>
      <c r="E81" s="86"/>
      <c r="F81" s="103">
        <f>SUM(F80)</f>
        <v>533895.73</v>
      </c>
      <c r="G81" s="103">
        <f>SUM(G80)</f>
        <v>533895.73</v>
      </c>
      <c r="H81" s="86"/>
      <c r="I81" s="86"/>
      <c r="J81" s="103">
        <f>SUM(J80)</f>
        <v>0</v>
      </c>
      <c r="K81" s="41"/>
    </row>
    <row r="82" spans="1:11" ht="13.5" thickBot="1">
      <c r="A82" s="39" t="s">
        <v>69</v>
      </c>
      <c r="B82" s="34" t="s">
        <v>67</v>
      </c>
      <c r="C82" s="34" t="s">
        <v>68</v>
      </c>
      <c r="D82" s="34" t="s">
        <v>312</v>
      </c>
      <c r="E82" s="34" t="s">
        <v>281</v>
      </c>
      <c r="F82" s="60">
        <v>23801.75</v>
      </c>
      <c r="G82" s="60">
        <v>23801.75</v>
      </c>
      <c r="H82" s="34" t="s">
        <v>11</v>
      </c>
      <c r="I82" s="34" t="s">
        <v>11</v>
      </c>
      <c r="J82" s="22" t="s">
        <v>11</v>
      </c>
      <c r="K82" s="205" t="s">
        <v>188</v>
      </c>
    </row>
    <row r="83" spans="1:11" s="42" customFormat="1" ht="13.5" thickBot="1">
      <c r="A83" s="85"/>
      <c r="B83" s="86"/>
      <c r="C83" s="86"/>
      <c r="D83" s="86"/>
      <c r="E83" s="86"/>
      <c r="F83" s="103">
        <f>SUM(F82)</f>
        <v>23801.75</v>
      </c>
      <c r="G83" s="103">
        <f>SUM(G82)</f>
        <v>23801.75</v>
      </c>
      <c r="H83" s="86"/>
      <c r="I83" s="86"/>
      <c r="J83" s="103">
        <f>SUM(J82)</f>
        <v>0</v>
      </c>
      <c r="K83" s="41"/>
    </row>
    <row r="84" spans="1:11" ht="13.5" thickBot="1">
      <c r="A84" s="39" t="s">
        <v>72</v>
      </c>
      <c r="B84" s="34" t="s">
        <v>70</v>
      </c>
      <c r="C84" s="34" t="s">
        <v>71</v>
      </c>
      <c r="D84" s="34" t="s">
        <v>313</v>
      </c>
      <c r="E84" s="34" t="s">
        <v>281</v>
      </c>
      <c r="F84" s="60">
        <v>89441.34</v>
      </c>
      <c r="G84" s="60">
        <v>89441.34</v>
      </c>
      <c r="H84" s="34" t="s">
        <v>11</v>
      </c>
      <c r="I84" s="34" t="s">
        <v>11</v>
      </c>
      <c r="J84" s="22" t="s">
        <v>11</v>
      </c>
      <c r="K84" s="205" t="s">
        <v>73</v>
      </c>
    </row>
    <row r="85" spans="1:11" s="42" customFormat="1" ht="13.5" thickBot="1">
      <c r="A85" s="85"/>
      <c r="B85" s="86"/>
      <c r="C85" s="86"/>
      <c r="D85" s="86"/>
      <c r="E85" s="86"/>
      <c r="F85" s="103">
        <f>SUM(F84)</f>
        <v>89441.34</v>
      </c>
      <c r="G85" s="103">
        <f>SUM(G84)</f>
        <v>89441.34</v>
      </c>
      <c r="H85" s="86"/>
      <c r="I85" s="86"/>
      <c r="J85" s="103">
        <f>SUM(J84)</f>
        <v>0</v>
      </c>
      <c r="K85" s="41"/>
    </row>
    <row r="86" spans="1:11" ht="13.5" thickBot="1">
      <c r="A86" s="39" t="s">
        <v>82</v>
      </c>
      <c r="B86" s="34" t="s">
        <v>80</v>
      </c>
      <c r="C86" s="34" t="s">
        <v>81</v>
      </c>
      <c r="D86" s="34" t="s">
        <v>314</v>
      </c>
      <c r="E86" s="34" t="s">
        <v>281</v>
      </c>
      <c r="F86" s="60">
        <v>41781.24</v>
      </c>
      <c r="G86" s="60">
        <v>41781.24</v>
      </c>
      <c r="H86" s="34" t="s">
        <v>11</v>
      </c>
      <c r="I86" s="34" t="s">
        <v>11</v>
      </c>
      <c r="J86" s="22" t="s">
        <v>11</v>
      </c>
      <c r="K86" s="205" t="s">
        <v>75</v>
      </c>
    </row>
    <row r="87" spans="1:11" s="42" customFormat="1" ht="13.5" thickBot="1">
      <c r="A87" s="85"/>
      <c r="B87" s="86"/>
      <c r="C87" s="86"/>
      <c r="D87" s="86"/>
      <c r="E87" s="86"/>
      <c r="F87" s="103">
        <f>SUM(F86)</f>
        <v>41781.24</v>
      </c>
      <c r="G87" s="103">
        <f>SUM(G86)</f>
        <v>41781.24</v>
      </c>
      <c r="H87" s="86"/>
      <c r="I87" s="86"/>
      <c r="J87" s="103">
        <f>SUM(J86)</f>
        <v>0</v>
      </c>
      <c r="K87" s="41"/>
    </row>
    <row r="88" spans="1:11" ht="13.5" thickBot="1">
      <c r="A88" s="39" t="s">
        <v>92</v>
      </c>
      <c r="B88" s="34" t="s">
        <v>90</v>
      </c>
      <c r="C88" s="34" t="s">
        <v>91</v>
      </c>
      <c r="D88" s="34" t="s">
        <v>315</v>
      </c>
      <c r="E88" s="34" t="s">
        <v>281</v>
      </c>
      <c r="F88" s="60">
        <v>31474.06</v>
      </c>
      <c r="G88" s="60">
        <v>31474.06</v>
      </c>
      <c r="H88" s="34" t="s">
        <v>11</v>
      </c>
      <c r="I88" s="34" t="s">
        <v>11</v>
      </c>
      <c r="J88" s="22" t="s">
        <v>11</v>
      </c>
      <c r="K88" s="205" t="s">
        <v>188</v>
      </c>
    </row>
    <row r="89" spans="1:11" s="42" customFormat="1" ht="13.5" thickBot="1">
      <c r="A89" s="85"/>
      <c r="B89" s="86"/>
      <c r="C89" s="86"/>
      <c r="D89" s="86"/>
      <c r="E89" s="86"/>
      <c r="F89" s="103">
        <f>SUM(F88)</f>
        <v>31474.06</v>
      </c>
      <c r="G89" s="103">
        <f>SUM(G88)</f>
        <v>31474.06</v>
      </c>
      <c r="H89" s="86"/>
      <c r="I89" s="86"/>
      <c r="J89" s="103">
        <f>SUM(J88)</f>
        <v>0</v>
      </c>
      <c r="K89" s="41"/>
    </row>
    <row r="90" spans="1:11" s="42" customFormat="1" ht="13.5" thickBot="1">
      <c r="A90" s="83" t="s">
        <v>11</v>
      </c>
      <c r="B90" s="84" t="s">
        <v>11</v>
      </c>
      <c r="C90" s="84" t="s">
        <v>11</v>
      </c>
      <c r="D90" s="84" t="s">
        <v>11</v>
      </c>
      <c r="E90" s="84" t="s">
        <v>11</v>
      </c>
      <c r="F90" s="64">
        <f>F37+F41+F44+F50+F55+F59+F64+F67+F71+F75+F77+F79+F81+F83+F85+F87+F89</f>
        <v>21385688.969999995</v>
      </c>
      <c r="G90" s="64">
        <f>G37+G41+G44+G50+G55+G59+G64+G67+G71+G75+G77+G79+G81+G83+G85+G87+G89</f>
        <v>21033900.709999993</v>
      </c>
      <c r="H90" s="84" t="s">
        <v>11</v>
      </c>
      <c r="I90" s="84" t="s">
        <v>11</v>
      </c>
      <c r="J90" s="64">
        <f>J37+J41+J44+J50+J55+J59+J64+J67+J71+J75+J77+J79+J81+J83+J85+J87+J89</f>
        <v>351788.26</v>
      </c>
      <c r="K90" s="43"/>
    </row>
    <row r="96" spans="1:11" ht="12.75" customHeight="1">
      <c r="A96" s="497" t="s">
        <v>320</v>
      </c>
      <c r="B96" s="498"/>
      <c r="C96" s="498"/>
      <c r="D96" s="498"/>
      <c r="E96" s="498"/>
      <c r="F96" s="498"/>
      <c r="G96" s="498"/>
      <c r="H96" s="498"/>
      <c r="I96" s="498"/>
      <c r="J96" s="498"/>
      <c r="K96" s="498"/>
    </row>
    <row r="97" spans="1:11">
      <c r="H97" s="30"/>
      <c r="I97" s="30"/>
    </row>
    <row r="98" spans="1:11">
      <c r="H98" s="30"/>
      <c r="I98" s="30"/>
    </row>
    <row r="99" spans="1:11">
      <c r="H99" s="30"/>
      <c r="I99" s="30"/>
    </row>
    <row r="100" spans="1:11">
      <c r="H100" s="30"/>
      <c r="I100" s="30"/>
    </row>
    <row r="101" spans="1:11" ht="13.5" thickBot="1">
      <c r="H101" s="30"/>
      <c r="I101" s="30"/>
    </row>
    <row r="102" spans="1:11" s="26" customFormat="1" ht="90.75" thickBot="1">
      <c r="A102" s="235" t="s">
        <v>0</v>
      </c>
      <c r="B102" s="236" t="s">
        <v>2</v>
      </c>
      <c r="C102" s="236" t="s">
        <v>1</v>
      </c>
      <c r="D102" s="236" t="s">
        <v>3</v>
      </c>
      <c r="E102" s="236" t="s">
        <v>4</v>
      </c>
      <c r="F102" s="236" t="s">
        <v>5</v>
      </c>
      <c r="G102" s="236" t="s">
        <v>6</v>
      </c>
      <c r="H102" s="236" t="s">
        <v>77</v>
      </c>
      <c r="I102" s="236" t="s">
        <v>78</v>
      </c>
      <c r="J102" s="236" t="s">
        <v>79</v>
      </c>
      <c r="K102" s="237" t="s">
        <v>74</v>
      </c>
    </row>
    <row r="103" spans="1:11">
      <c r="A103" s="36" t="s">
        <v>14</v>
      </c>
      <c r="B103" s="31" t="s">
        <v>12</v>
      </c>
      <c r="C103" s="31" t="s">
        <v>13</v>
      </c>
      <c r="D103" s="31">
        <v>292</v>
      </c>
      <c r="E103" s="31" t="s">
        <v>281</v>
      </c>
      <c r="F103" s="58">
        <v>3961741.73</v>
      </c>
      <c r="G103" s="58">
        <v>3961741.73</v>
      </c>
      <c r="H103" s="31" t="s">
        <v>11</v>
      </c>
      <c r="I103" s="31" t="s">
        <v>11</v>
      </c>
      <c r="J103" s="21" t="s">
        <v>11</v>
      </c>
      <c r="K103" s="91" t="s">
        <v>7</v>
      </c>
    </row>
    <row r="104" spans="1:11" s="42" customFormat="1" ht="13.5" thickBot="1">
      <c r="A104" s="83" t="s">
        <v>11</v>
      </c>
      <c r="B104" s="84" t="s">
        <v>11</v>
      </c>
      <c r="C104" s="84" t="s">
        <v>11</v>
      </c>
      <c r="D104" s="84" t="s">
        <v>11</v>
      </c>
      <c r="E104" s="84" t="s">
        <v>11</v>
      </c>
      <c r="F104" s="64">
        <f>SUM(F103)</f>
        <v>3961741.73</v>
      </c>
      <c r="G104" s="64">
        <f>SUM(G103)</f>
        <v>3961741.73</v>
      </c>
      <c r="H104" s="84" t="s">
        <v>11</v>
      </c>
      <c r="I104" s="84" t="s">
        <v>11</v>
      </c>
      <c r="J104" s="64">
        <f>SUM(J103)</f>
        <v>0</v>
      </c>
      <c r="K104" s="43"/>
    </row>
    <row r="110" spans="1:11" ht="24.75" customHeight="1">
      <c r="A110" s="497" t="s">
        <v>320</v>
      </c>
      <c r="B110" s="498"/>
      <c r="C110" s="498"/>
      <c r="D110" s="498"/>
      <c r="E110" s="498"/>
      <c r="F110" s="498"/>
      <c r="G110" s="498"/>
      <c r="H110" s="498"/>
      <c r="I110" s="498"/>
      <c r="J110" s="498"/>
    </row>
    <row r="115" spans="1:10" ht="13.5" thickBot="1"/>
    <row r="116" spans="1:10" s="26" customFormat="1" ht="34.5" thickBot="1">
      <c r="A116" s="246" t="s">
        <v>0</v>
      </c>
      <c r="B116" s="247" t="s">
        <v>2</v>
      </c>
      <c r="C116" s="247" t="s">
        <v>1</v>
      </c>
      <c r="D116" s="247" t="s">
        <v>3</v>
      </c>
      <c r="E116" s="247" t="s">
        <v>4</v>
      </c>
      <c r="F116" s="247" t="s">
        <v>5</v>
      </c>
      <c r="G116" s="247" t="s">
        <v>6</v>
      </c>
      <c r="H116" s="247" t="s">
        <v>77</v>
      </c>
      <c r="I116" s="247" t="s">
        <v>78</v>
      </c>
      <c r="J116" s="248" t="s">
        <v>74</v>
      </c>
    </row>
    <row r="117" spans="1:10">
      <c r="A117" s="177" t="s">
        <v>45</v>
      </c>
      <c r="B117" s="178" t="s">
        <v>43</v>
      </c>
      <c r="C117" s="178" t="s">
        <v>44</v>
      </c>
      <c r="D117" s="178" t="s">
        <v>321</v>
      </c>
      <c r="E117" s="178" t="s">
        <v>284</v>
      </c>
      <c r="F117" s="173">
        <v>613923.39</v>
      </c>
      <c r="G117" s="173">
        <v>613923.39</v>
      </c>
      <c r="H117" s="245" t="s">
        <v>11</v>
      </c>
      <c r="I117" s="245" t="s">
        <v>11</v>
      </c>
      <c r="J117" s="175" t="s">
        <v>7</v>
      </c>
    </row>
    <row r="118" spans="1:10" ht="13.5" thickBot="1">
      <c r="A118" s="186" t="s">
        <v>45</v>
      </c>
      <c r="B118" s="187" t="s">
        <v>43</v>
      </c>
      <c r="C118" s="187" t="s">
        <v>44</v>
      </c>
      <c r="D118" s="187" t="s">
        <v>322</v>
      </c>
      <c r="E118" s="187" t="s">
        <v>284</v>
      </c>
      <c r="F118" s="188">
        <v>1064878.29</v>
      </c>
      <c r="G118" s="188">
        <v>1064878.29</v>
      </c>
      <c r="H118" s="249" t="s">
        <v>11</v>
      </c>
      <c r="I118" s="249" t="s">
        <v>11</v>
      </c>
      <c r="J118" s="185" t="s">
        <v>85</v>
      </c>
    </row>
    <row r="119" spans="1:10" ht="13.5" thickBot="1">
      <c r="A119" s="251"/>
      <c r="B119" s="252"/>
      <c r="C119" s="252"/>
      <c r="D119" s="252"/>
      <c r="E119" s="252"/>
      <c r="F119" s="254">
        <f>SUM(F117:F118)</f>
        <v>1678801.6800000002</v>
      </c>
      <c r="G119" s="254">
        <f>SUM(G117:G118)</f>
        <v>1678801.6800000002</v>
      </c>
      <c r="H119" s="253"/>
      <c r="I119" s="253"/>
      <c r="J119" s="244"/>
    </row>
    <row r="120" spans="1:10">
      <c r="A120" s="40" t="s">
        <v>51</v>
      </c>
      <c r="B120" s="35" t="s">
        <v>49</v>
      </c>
      <c r="C120" s="35" t="s">
        <v>50</v>
      </c>
      <c r="D120" s="35" t="s">
        <v>325</v>
      </c>
      <c r="E120" s="35" t="s">
        <v>281</v>
      </c>
      <c r="F120" s="11">
        <v>669548.09</v>
      </c>
      <c r="G120" s="11">
        <v>669548.09</v>
      </c>
      <c r="H120" s="18" t="s">
        <v>11</v>
      </c>
      <c r="I120" s="18" t="s">
        <v>11</v>
      </c>
      <c r="J120" s="88" t="s">
        <v>7</v>
      </c>
    </row>
    <row r="121" spans="1:10">
      <c r="A121" s="37" t="s">
        <v>51</v>
      </c>
      <c r="B121" s="32" t="s">
        <v>49</v>
      </c>
      <c r="C121" s="32" t="s">
        <v>50</v>
      </c>
      <c r="D121" s="32" t="s">
        <v>326</v>
      </c>
      <c r="E121" s="32" t="s">
        <v>281</v>
      </c>
      <c r="F121" s="1">
        <v>152294.35</v>
      </c>
      <c r="G121" s="1">
        <v>152294.35</v>
      </c>
      <c r="H121" s="19" t="s">
        <v>11</v>
      </c>
      <c r="I121" s="19" t="s">
        <v>11</v>
      </c>
      <c r="J121" s="90" t="s">
        <v>73</v>
      </c>
    </row>
    <row r="122" spans="1:10">
      <c r="A122" s="37" t="s">
        <v>51</v>
      </c>
      <c r="B122" s="32" t="s">
        <v>49</v>
      </c>
      <c r="C122" s="32" t="s">
        <v>50</v>
      </c>
      <c r="D122" s="32" t="s">
        <v>323</v>
      </c>
      <c r="E122" s="32" t="s">
        <v>281</v>
      </c>
      <c r="F122" s="1">
        <v>640118.59</v>
      </c>
      <c r="G122" s="1">
        <v>640118.59</v>
      </c>
      <c r="H122" s="19" t="s">
        <v>11</v>
      </c>
      <c r="I122" s="19" t="s">
        <v>11</v>
      </c>
      <c r="J122" s="90" t="s">
        <v>188</v>
      </c>
    </row>
    <row r="123" spans="1:10" ht="13.5" thickBot="1">
      <c r="A123" s="56" t="s">
        <v>51</v>
      </c>
      <c r="B123" s="57" t="s">
        <v>49</v>
      </c>
      <c r="C123" s="57" t="s">
        <v>50</v>
      </c>
      <c r="D123" s="57" t="s">
        <v>324</v>
      </c>
      <c r="E123" s="57" t="s">
        <v>281</v>
      </c>
      <c r="F123" s="15">
        <v>29219.56</v>
      </c>
      <c r="G123" s="15">
        <v>29219.56</v>
      </c>
      <c r="H123" s="23" t="s">
        <v>11</v>
      </c>
      <c r="I123" s="23" t="s">
        <v>11</v>
      </c>
      <c r="J123" s="255" t="s">
        <v>327</v>
      </c>
    </row>
    <row r="124" spans="1:10" ht="13.5" thickBot="1">
      <c r="A124" s="45"/>
      <c r="B124" s="46"/>
      <c r="C124" s="46"/>
      <c r="D124" s="46"/>
      <c r="E124" s="46"/>
      <c r="F124" s="51">
        <f>SUM(F120:F123)</f>
        <v>1491180.5899999999</v>
      </c>
      <c r="G124" s="51">
        <f>SUM(G120:G123)</f>
        <v>1491180.5899999999</v>
      </c>
      <c r="H124" s="24"/>
      <c r="I124" s="24"/>
      <c r="J124" s="240"/>
    </row>
    <row r="125" spans="1:10" ht="13.5" thickBot="1">
      <c r="A125" s="190" t="s">
        <v>11</v>
      </c>
      <c r="B125" s="191" t="s">
        <v>11</v>
      </c>
      <c r="C125" s="191" t="s">
        <v>11</v>
      </c>
      <c r="D125" s="191" t="s">
        <v>11</v>
      </c>
      <c r="E125" s="191" t="s">
        <v>11</v>
      </c>
      <c r="F125" s="82">
        <f>F124+F119</f>
        <v>3169982.27</v>
      </c>
      <c r="G125" s="74">
        <f>G124+G119</f>
        <v>3169982.27</v>
      </c>
      <c r="H125" s="250" t="s">
        <v>11</v>
      </c>
      <c r="I125" s="250" t="s">
        <v>11</v>
      </c>
      <c r="J125" s="207" t="s">
        <v>88</v>
      </c>
    </row>
    <row r="132" spans="1:9" ht="30" customHeight="1">
      <c r="A132" s="497" t="s">
        <v>320</v>
      </c>
      <c r="B132" s="498"/>
      <c r="C132" s="498"/>
      <c r="D132" s="498"/>
      <c r="E132" s="498"/>
      <c r="F132" s="498"/>
      <c r="G132" s="498"/>
      <c r="H132" s="498"/>
      <c r="I132" s="498"/>
    </row>
    <row r="137" spans="1:9" ht="13.5" thickBot="1"/>
    <row r="138" spans="1:9" s="26" customFormat="1" ht="23.25" thickBot="1">
      <c r="A138" s="235" t="s">
        <v>0</v>
      </c>
      <c r="B138" s="236" t="s">
        <v>2</v>
      </c>
      <c r="C138" s="236" t="s">
        <v>1</v>
      </c>
      <c r="D138" s="236" t="s">
        <v>3</v>
      </c>
      <c r="E138" s="236" t="s">
        <v>4</v>
      </c>
      <c r="F138" s="236" t="s">
        <v>5</v>
      </c>
      <c r="G138" s="236" t="s">
        <v>6</v>
      </c>
      <c r="H138" s="236" t="s">
        <v>79</v>
      </c>
      <c r="I138" s="237" t="s">
        <v>74</v>
      </c>
    </row>
    <row r="139" spans="1:9" ht="13.5" thickBot="1">
      <c r="A139" s="39" t="s">
        <v>45</v>
      </c>
      <c r="B139" s="34" t="s">
        <v>43</v>
      </c>
      <c r="C139" s="34" t="s">
        <v>44</v>
      </c>
      <c r="D139" s="34" t="s">
        <v>328</v>
      </c>
      <c r="E139" s="34" t="s">
        <v>284</v>
      </c>
      <c r="F139" s="60">
        <v>70745.36</v>
      </c>
      <c r="G139" s="60">
        <v>70745.36</v>
      </c>
      <c r="H139" s="22" t="s">
        <v>11</v>
      </c>
      <c r="I139" s="141" t="s">
        <v>188</v>
      </c>
    </row>
    <row r="140" spans="1:9" s="42" customFormat="1" ht="13.5" thickBot="1">
      <c r="A140" s="85"/>
      <c r="B140" s="86"/>
      <c r="C140" s="86"/>
      <c r="D140" s="86"/>
      <c r="E140" s="86"/>
      <c r="F140" s="103">
        <f>SUM(F139)</f>
        <v>70745.36</v>
      </c>
      <c r="G140" s="103">
        <f>SUM(G139)</f>
        <v>70745.36</v>
      </c>
      <c r="H140" s="44"/>
      <c r="I140" s="43"/>
    </row>
    <row r="141" spans="1:9">
      <c r="A141" s="36" t="s">
        <v>54</v>
      </c>
      <c r="B141" s="31" t="s">
        <v>52</v>
      </c>
      <c r="C141" s="31" t="s">
        <v>53</v>
      </c>
      <c r="D141" s="31" t="s">
        <v>329</v>
      </c>
      <c r="E141" s="31" t="s">
        <v>281</v>
      </c>
      <c r="F141" s="58">
        <v>57755.07</v>
      </c>
      <c r="G141" s="58">
        <v>57755.07</v>
      </c>
      <c r="H141" s="21" t="s">
        <v>11</v>
      </c>
      <c r="I141" s="137" t="s">
        <v>7</v>
      </c>
    </row>
    <row r="142" spans="1:9" ht="13.5" thickBot="1">
      <c r="A142" s="38" t="s">
        <v>54</v>
      </c>
      <c r="B142" s="33" t="s">
        <v>52</v>
      </c>
      <c r="C142" s="33" t="s">
        <v>53</v>
      </c>
      <c r="D142" s="33" t="s">
        <v>330</v>
      </c>
      <c r="E142" s="33" t="s">
        <v>281</v>
      </c>
      <c r="F142" s="10">
        <v>180021.78</v>
      </c>
      <c r="G142" s="10">
        <v>180021.78</v>
      </c>
      <c r="H142" s="20" t="s">
        <v>11</v>
      </c>
      <c r="I142" s="89" t="s">
        <v>188</v>
      </c>
    </row>
    <row r="143" spans="1:9" s="42" customFormat="1" ht="13.5" thickBot="1">
      <c r="A143" s="85"/>
      <c r="B143" s="86"/>
      <c r="C143" s="86"/>
      <c r="D143" s="86"/>
      <c r="E143" s="86"/>
      <c r="F143" s="103">
        <f>SUM(F141:F142)</f>
        <v>237776.85</v>
      </c>
      <c r="G143" s="103">
        <f>SUM(G141:G142)</f>
        <v>237776.85</v>
      </c>
      <c r="H143" s="44"/>
      <c r="I143" s="41"/>
    </row>
    <row r="144" spans="1:9" ht="13.5" thickBot="1">
      <c r="A144" s="39" t="s">
        <v>93</v>
      </c>
      <c r="B144" s="34" t="s">
        <v>94</v>
      </c>
      <c r="C144" s="34" t="s">
        <v>95</v>
      </c>
      <c r="D144" s="34" t="s">
        <v>315</v>
      </c>
      <c r="E144" s="34" t="s">
        <v>281</v>
      </c>
      <c r="F144" s="60">
        <v>1885.54</v>
      </c>
      <c r="G144" s="60">
        <v>1885.54</v>
      </c>
      <c r="H144" s="22" t="s">
        <v>11</v>
      </c>
      <c r="I144" s="205" t="s">
        <v>188</v>
      </c>
    </row>
    <row r="145" spans="1:10" s="42" customFormat="1" ht="13.5" thickBot="1">
      <c r="A145" s="85"/>
      <c r="B145" s="86"/>
      <c r="C145" s="86"/>
      <c r="D145" s="86"/>
      <c r="E145" s="86"/>
      <c r="F145" s="103">
        <f>SUM(F144)</f>
        <v>1885.54</v>
      </c>
      <c r="G145" s="103">
        <f>SUM(G144)</f>
        <v>1885.54</v>
      </c>
      <c r="H145" s="44"/>
      <c r="I145" s="41"/>
    </row>
    <row r="146" spans="1:10" s="42" customFormat="1" ht="13.5" thickBot="1">
      <c r="A146" s="160" t="s">
        <v>11</v>
      </c>
      <c r="B146" s="161" t="s">
        <v>11</v>
      </c>
      <c r="C146" s="161" t="s">
        <v>11</v>
      </c>
      <c r="D146" s="161" t="s">
        <v>11</v>
      </c>
      <c r="E146" s="161" t="s">
        <v>11</v>
      </c>
      <c r="F146" s="256">
        <f>F140+F143+F145</f>
        <v>310407.75</v>
      </c>
      <c r="G146" s="256">
        <f>G140+G143+G145</f>
        <v>310407.75</v>
      </c>
      <c r="H146" s="256">
        <f>H140+H143+H145</f>
        <v>0</v>
      </c>
      <c r="I146" s="159"/>
    </row>
    <row r="150" spans="1:10" ht="36.75" customHeight="1">
      <c r="A150" s="497" t="s">
        <v>332</v>
      </c>
      <c r="B150" s="498"/>
      <c r="C150" s="498"/>
      <c r="D150" s="498"/>
      <c r="E150" s="498"/>
      <c r="F150" s="498"/>
      <c r="G150" s="498"/>
      <c r="H150" s="498"/>
      <c r="I150" s="498"/>
      <c r="J150" s="498"/>
    </row>
    <row r="155" spans="1:10" ht="13.5" thickBot="1"/>
    <row r="156" spans="1:10" s="26" customFormat="1" ht="34.5" thickBot="1">
      <c r="A156" s="202" t="s">
        <v>0</v>
      </c>
      <c r="B156" s="203" t="s">
        <v>2</v>
      </c>
      <c r="C156" s="203" t="s">
        <v>1</v>
      </c>
      <c r="D156" s="203" t="s">
        <v>3</v>
      </c>
      <c r="E156" s="203" t="s">
        <v>4</v>
      </c>
      <c r="F156" s="203" t="s">
        <v>5</v>
      </c>
      <c r="G156" s="203" t="s">
        <v>6</v>
      </c>
      <c r="H156" s="28" t="s">
        <v>333</v>
      </c>
      <c r="I156" s="203" t="s">
        <v>79</v>
      </c>
      <c r="J156" s="204" t="s">
        <v>74</v>
      </c>
    </row>
    <row r="157" spans="1:10">
      <c r="A157" s="36" t="s">
        <v>20</v>
      </c>
      <c r="B157" s="31" t="s">
        <v>18</v>
      </c>
      <c r="C157" s="31" t="s">
        <v>19</v>
      </c>
      <c r="D157" s="31" t="s">
        <v>263</v>
      </c>
      <c r="E157" s="31" t="s">
        <v>230</v>
      </c>
      <c r="F157" s="258">
        <v>2871707.77</v>
      </c>
      <c r="G157" s="258">
        <v>187980.95</v>
      </c>
      <c r="H157" s="259">
        <v>2663709.7799999998</v>
      </c>
      <c r="I157" s="258">
        <v>20017.04</v>
      </c>
      <c r="J157" s="137" t="s">
        <v>7</v>
      </c>
    </row>
    <row r="158" spans="1:10">
      <c r="A158" s="37" t="s">
        <v>20</v>
      </c>
      <c r="B158" s="32" t="s">
        <v>18</v>
      </c>
      <c r="C158" s="32" t="s">
        <v>19</v>
      </c>
      <c r="D158" s="32" t="s">
        <v>264</v>
      </c>
      <c r="E158" s="32"/>
      <c r="F158" s="1"/>
      <c r="G158" s="1"/>
      <c r="H158" s="19"/>
      <c r="I158" s="19"/>
      <c r="J158" s="90" t="s">
        <v>85</v>
      </c>
    </row>
    <row r="159" spans="1:10" ht="13.5" thickBot="1">
      <c r="A159" s="38" t="s">
        <v>20</v>
      </c>
      <c r="B159" s="33" t="s">
        <v>18</v>
      </c>
      <c r="C159" s="33" t="s">
        <v>19</v>
      </c>
      <c r="D159" s="33" t="s">
        <v>265</v>
      </c>
      <c r="E159" s="33"/>
      <c r="F159" s="10"/>
      <c r="G159" s="10"/>
      <c r="H159" s="20"/>
      <c r="I159" s="20"/>
      <c r="J159" s="89" t="s">
        <v>73</v>
      </c>
    </row>
    <row r="160" spans="1:10" s="42" customFormat="1" ht="13.5" thickBot="1">
      <c r="A160" s="83" t="s">
        <v>11</v>
      </c>
      <c r="B160" s="84" t="s">
        <v>11</v>
      </c>
      <c r="C160" s="84" t="s">
        <v>11</v>
      </c>
      <c r="D160" s="84" t="s">
        <v>11</v>
      </c>
      <c r="E160" s="84" t="s">
        <v>11</v>
      </c>
      <c r="F160" s="64">
        <f>SUM(F157:F159)</f>
        <v>2871707.77</v>
      </c>
      <c r="G160" s="64">
        <f t="shared" ref="G160:I160" si="5">SUM(G157:G159)</f>
        <v>187980.95</v>
      </c>
      <c r="H160" s="64">
        <f t="shared" si="5"/>
        <v>2663709.7799999998</v>
      </c>
      <c r="I160" s="64">
        <f t="shared" si="5"/>
        <v>20017.04</v>
      </c>
      <c r="J160" s="43"/>
    </row>
    <row r="166" spans="1:9" ht="30" customHeight="1">
      <c r="A166" s="497" t="s">
        <v>320</v>
      </c>
      <c r="B166" s="498"/>
      <c r="C166" s="498"/>
      <c r="D166" s="498"/>
      <c r="E166" s="498"/>
      <c r="F166" s="498"/>
      <c r="G166" s="498"/>
      <c r="H166" s="498"/>
      <c r="I166" s="498"/>
    </row>
    <row r="171" spans="1:9" ht="13.5" thickBot="1"/>
    <row r="172" spans="1:9" s="26" customFormat="1" ht="23.25" thickBot="1">
      <c r="A172" s="235" t="s">
        <v>0</v>
      </c>
      <c r="B172" s="236" t="s">
        <v>2</v>
      </c>
      <c r="C172" s="236" t="s">
        <v>1</v>
      </c>
      <c r="D172" s="236" t="s">
        <v>3</v>
      </c>
      <c r="E172" s="236" t="s">
        <v>4</v>
      </c>
      <c r="F172" s="236" t="s">
        <v>5</v>
      </c>
      <c r="G172" s="236" t="s">
        <v>6</v>
      </c>
      <c r="H172" s="236" t="s">
        <v>79</v>
      </c>
      <c r="I172" s="237" t="s">
        <v>74</v>
      </c>
    </row>
    <row r="173" spans="1:9" ht="13.5" thickBot="1">
      <c r="A173" s="38" t="s">
        <v>8</v>
      </c>
      <c r="B173" s="33" t="s">
        <v>10</v>
      </c>
      <c r="C173" s="33" t="s">
        <v>9</v>
      </c>
      <c r="D173" s="33">
        <v>303</v>
      </c>
      <c r="E173" s="257" t="s">
        <v>331</v>
      </c>
      <c r="F173" s="10">
        <v>383.83</v>
      </c>
      <c r="G173" s="10">
        <v>383.83</v>
      </c>
      <c r="H173" s="33" t="s">
        <v>11</v>
      </c>
      <c r="I173" s="89" t="s">
        <v>188</v>
      </c>
    </row>
    <row r="174" spans="1:9" s="42" customFormat="1" ht="13.5" thickBot="1">
      <c r="A174" s="160" t="s">
        <v>11</v>
      </c>
      <c r="B174" s="161" t="s">
        <v>11</v>
      </c>
      <c r="C174" s="161" t="s">
        <v>11</v>
      </c>
      <c r="D174" s="161" t="s">
        <v>11</v>
      </c>
      <c r="E174" s="161" t="s">
        <v>11</v>
      </c>
      <c r="F174" s="256">
        <f>F173</f>
        <v>383.83</v>
      </c>
      <c r="G174" s="256">
        <f t="shared" ref="G174:H174" si="6">G173</f>
        <v>383.83</v>
      </c>
      <c r="H174" s="256" t="str">
        <f t="shared" si="6"/>
        <v/>
      </c>
      <c r="I174" s="256"/>
    </row>
    <row r="180" spans="1:10" ht="30" customHeight="1">
      <c r="A180" s="497" t="s">
        <v>336</v>
      </c>
      <c r="B180" s="498"/>
      <c r="C180" s="498"/>
      <c r="D180" s="498"/>
      <c r="E180" s="498"/>
      <c r="F180" s="498"/>
      <c r="G180" s="498"/>
      <c r="H180" s="498"/>
      <c r="I180" s="498"/>
    </row>
    <row r="183" spans="1:10">
      <c r="G183" s="268"/>
    </row>
    <row r="184" spans="1:10">
      <c r="G184" s="268"/>
    </row>
    <row r="185" spans="1:10">
      <c r="G185" s="268"/>
    </row>
    <row r="186" spans="1:10">
      <c r="G186" s="268"/>
    </row>
    <row r="187" spans="1:10">
      <c r="G187" s="268"/>
    </row>
    <row r="188" spans="1:10" s="26" customFormat="1" ht="33.75">
      <c r="A188" s="262" t="s">
        <v>0</v>
      </c>
      <c r="B188" s="262" t="s">
        <v>2</v>
      </c>
      <c r="C188" s="262" t="s">
        <v>1</v>
      </c>
      <c r="D188" s="262" t="s">
        <v>3</v>
      </c>
      <c r="E188" s="262" t="s">
        <v>4</v>
      </c>
      <c r="F188" s="262" t="s">
        <v>5</v>
      </c>
      <c r="G188" s="266" t="s">
        <v>6</v>
      </c>
      <c r="H188" s="262" t="s">
        <v>77</v>
      </c>
      <c r="I188" s="262" t="s">
        <v>78</v>
      </c>
      <c r="J188" s="262" t="s">
        <v>74</v>
      </c>
    </row>
    <row r="189" spans="1:10">
      <c r="A189" s="76" t="s">
        <v>17</v>
      </c>
      <c r="B189" s="76" t="s">
        <v>15</v>
      </c>
      <c r="C189" s="76" t="s">
        <v>16</v>
      </c>
      <c r="D189" s="76" t="s">
        <v>334</v>
      </c>
      <c r="E189" s="76" t="s">
        <v>335</v>
      </c>
      <c r="F189" s="452">
        <v>602468.47</v>
      </c>
      <c r="G189" s="452">
        <v>602468.47</v>
      </c>
      <c r="H189" s="260" t="s">
        <v>11</v>
      </c>
      <c r="I189" s="260" t="s">
        <v>11</v>
      </c>
      <c r="J189" s="264" t="s">
        <v>7</v>
      </c>
    </row>
    <row r="190" spans="1:10">
      <c r="A190" s="263" t="s">
        <v>11</v>
      </c>
      <c r="B190" s="263" t="s">
        <v>11</v>
      </c>
      <c r="C190" s="263" t="s">
        <v>11</v>
      </c>
      <c r="D190" s="263" t="s">
        <v>11</v>
      </c>
      <c r="E190" s="263" t="s">
        <v>11</v>
      </c>
      <c r="F190" s="265">
        <f>SUM(F189)</f>
        <v>602468.47</v>
      </c>
      <c r="G190" s="267">
        <f>SUM(G189)</f>
        <v>602468.47</v>
      </c>
      <c r="H190" s="261" t="s">
        <v>11</v>
      </c>
      <c r="I190" s="261" t="s">
        <v>11</v>
      </c>
      <c r="J190" s="261" t="s">
        <v>88</v>
      </c>
    </row>
    <row r="194" spans="1:9" ht="30" customHeight="1">
      <c r="A194" s="497" t="s">
        <v>336</v>
      </c>
      <c r="B194" s="498"/>
      <c r="C194" s="498"/>
      <c r="D194" s="498"/>
      <c r="E194" s="498"/>
      <c r="F194" s="498"/>
      <c r="G194" s="498"/>
      <c r="H194" s="498"/>
      <c r="I194" s="498"/>
    </row>
    <row r="200" spans="1:9" ht="13.5" thickBot="1"/>
    <row r="201" spans="1:9" s="26" customFormat="1" ht="23.25" thickBot="1">
      <c r="A201" s="269" t="s">
        <v>0</v>
      </c>
      <c r="B201" s="270" t="s">
        <v>2</v>
      </c>
      <c r="C201" s="270" t="s">
        <v>1</v>
      </c>
      <c r="D201" s="270" t="s">
        <v>3</v>
      </c>
      <c r="E201" s="270" t="s">
        <v>4</v>
      </c>
      <c r="F201" s="270" t="s">
        <v>5</v>
      </c>
      <c r="G201" s="270" t="s">
        <v>6</v>
      </c>
      <c r="H201" s="270" t="s">
        <v>84</v>
      </c>
      <c r="I201" s="271" t="s">
        <v>274</v>
      </c>
    </row>
    <row r="202" spans="1:9" ht="13.5" thickBot="1">
      <c r="A202" s="182" t="s">
        <v>14</v>
      </c>
      <c r="B202" s="183" t="s">
        <v>12</v>
      </c>
      <c r="C202" s="183" t="s">
        <v>13</v>
      </c>
      <c r="D202" s="183" t="s">
        <v>337</v>
      </c>
      <c r="E202" s="183" t="s">
        <v>335</v>
      </c>
      <c r="F202" s="184">
        <v>2845454.17</v>
      </c>
      <c r="G202" s="184">
        <v>1388978.85</v>
      </c>
      <c r="H202" s="273">
        <f>F202-G202</f>
        <v>1456475.3199999998</v>
      </c>
      <c r="I202" s="185" t="s">
        <v>277</v>
      </c>
    </row>
    <row r="203" spans="1:9" ht="13.5" thickBot="1">
      <c r="A203" s="190" t="s">
        <v>11</v>
      </c>
      <c r="B203" s="191" t="s">
        <v>11</v>
      </c>
      <c r="C203" s="191" t="s">
        <v>11</v>
      </c>
      <c r="D203" s="191" t="s">
        <v>11</v>
      </c>
      <c r="E203" s="191" t="s">
        <v>11</v>
      </c>
      <c r="F203" s="272">
        <f>SUM(F202)</f>
        <v>2845454.17</v>
      </c>
      <c r="G203" s="272">
        <f>SUM(G202)</f>
        <v>1388978.85</v>
      </c>
      <c r="H203" s="272">
        <f>SUM(H202)</f>
        <v>1456475.3199999998</v>
      </c>
      <c r="I203" s="216"/>
    </row>
    <row r="207" spans="1:9" ht="13.5" thickBot="1"/>
    <row r="208" spans="1:9" ht="13.5" thickBot="1">
      <c r="F208" s="501" t="s">
        <v>748</v>
      </c>
      <c r="G208" s="502">
        <f>G203+G190+G174+G160+G146+G125+G104+G90+G16</f>
        <v>38211479.999999993</v>
      </c>
    </row>
  </sheetData>
  <mergeCells count="9">
    <mergeCell ref="A150:J150"/>
    <mergeCell ref="A166:I166"/>
    <mergeCell ref="A180:I180"/>
    <mergeCell ref="A194:I194"/>
    <mergeCell ref="A6:H6"/>
    <mergeCell ref="A26:H26"/>
    <mergeCell ref="A96:K96"/>
    <mergeCell ref="A110:J110"/>
    <mergeCell ref="A132:I132"/>
  </mergeCells>
  <pageMargins left="0.17" right="0.26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2"/>
  <sheetViews>
    <sheetView topLeftCell="A191" workbookViewId="0">
      <selection activeCell="F232" sqref="F232:G232"/>
    </sheetView>
  </sheetViews>
  <sheetFormatPr defaultRowHeight="12.75"/>
  <cols>
    <col min="1" max="1" width="65.140625" style="30" bestFit="1" customWidth="1"/>
    <col min="2" max="3" width="7.85546875" style="30" bestFit="1" customWidth="1"/>
    <col min="4" max="4" width="6.42578125" style="30" bestFit="1" customWidth="1"/>
    <col min="5" max="5" width="9" style="30" bestFit="1" customWidth="1"/>
    <col min="6" max="6" width="15.85546875" bestFit="1" customWidth="1"/>
    <col min="7" max="7" width="16.140625" bestFit="1" customWidth="1"/>
    <col min="8" max="8" width="16.28515625" bestFit="1" customWidth="1"/>
    <col min="9" max="9" width="7.140625" bestFit="1" customWidth="1"/>
    <col min="10" max="10" width="5" bestFit="1" customWidth="1"/>
  </cols>
  <sheetData>
    <row r="1" spans="1:10" ht="21">
      <c r="A1" s="66" t="s">
        <v>21</v>
      </c>
      <c r="B1"/>
      <c r="C1"/>
      <c r="D1"/>
      <c r="E1" s="8"/>
      <c r="F1" s="8"/>
      <c r="H1" s="3" t="s">
        <v>22</v>
      </c>
      <c r="I1" s="3"/>
    </row>
    <row r="2" spans="1:10">
      <c r="B2"/>
      <c r="C2"/>
      <c r="D2"/>
      <c r="E2" s="8"/>
      <c r="F2" s="8"/>
      <c r="H2" s="2" t="s">
        <v>76</v>
      </c>
      <c r="I2" s="2"/>
    </row>
    <row r="3" spans="1:10">
      <c r="B3"/>
      <c r="C3"/>
      <c r="D3"/>
      <c r="E3" s="8"/>
      <c r="F3" s="8"/>
      <c r="H3" s="2" t="s">
        <v>23</v>
      </c>
      <c r="I3" s="2"/>
    </row>
    <row r="4" spans="1:10">
      <c r="B4"/>
      <c r="C4"/>
      <c r="D4"/>
      <c r="E4"/>
      <c r="H4" s="30"/>
      <c r="I4" s="30"/>
      <c r="J4" s="30"/>
    </row>
    <row r="5" spans="1:10">
      <c r="B5"/>
      <c r="C5"/>
      <c r="D5"/>
      <c r="E5"/>
      <c r="H5" s="30"/>
      <c r="I5" s="30"/>
      <c r="J5" s="30"/>
    </row>
    <row r="6" spans="1:10" ht="30" customHeight="1">
      <c r="A6" s="497" t="s">
        <v>358</v>
      </c>
      <c r="B6" s="498"/>
      <c r="C6" s="498"/>
      <c r="D6" s="498"/>
      <c r="E6" s="498"/>
      <c r="F6" s="498"/>
      <c r="G6" s="498"/>
      <c r="H6" s="498"/>
      <c r="I6" s="498"/>
      <c r="J6" s="498"/>
    </row>
    <row r="12" spans="1:10" ht="13.5" thickBot="1"/>
    <row r="13" spans="1:10" s="26" customFormat="1" ht="23.25" thickBot="1">
      <c r="A13" s="269" t="s">
        <v>0</v>
      </c>
      <c r="B13" s="270" t="s">
        <v>2</v>
      </c>
      <c r="C13" s="270" t="s">
        <v>1</v>
      </c>
      <c r="D13" s="270" t="s">
        <v>3</v>
      </c>
      <c r="E13" s="270" t="s">
        <v>4</v>
      </c>
      <c r="F13" s="270" t="s">
        <v>5</v>
      </c>
      <c r="G13" s="270" t="s">
        <v>6</v>
      </c>
      <c r="H13" s="78" t="s">
        <v>357</v>
      </c>
      <c r="I13" s="79" t="s">
        <v>84</v>
      </c>
      <c r="J13" s="271" t="s">
        <v>274</v>
      </c>
    </row>
    <row r="14" spans="1:10" ht="13.5" thickBot="1">
      <c r="A14" s="182" t="s">
        <v>14</v>
      </c>
      <c r="B14" s="183" t="s">
        <v>12</v>
      </c>
      <c r="C14" s="183" t="s">
        <v>13</v>
      </c>
      <c r="D14" s="183" t="s">
        <v>337</v>
      </c>
      <c r="E14" s="183" t="s">
        <v>335</v>
      </c>
      <c r="F14" s="184">
        <v>2845454.17</v>
      </c>
      <c r="G14" s="184">
        <v>1456475.3199999998</v>
      </c>
      <c r="H14" s="273">
        <f>F14-G14</f>
        <v>1388978.85</v>
      </c>
      <c r="I14" s="279">
        <f>F14-G14-H14</f>
        <v>0</v>
      </c>
      <c r="J14" s="185" t="s">
        <v>277</v>
      </c>
    </row>
    <row r="15" spans="1:10" ht="13.5" thickBot="1">
      <c r="A15" s="190" t="s">
        <v>11</v>
      </c>
      <c r="B15" s="191" t="s">
        <v>11</v>
      </c>
      <c r="C15" s="191" t="s">
        <v>11</v>
      </c>
      <c r="D15" s="191" t="s">
        <v>11</v>
      </c>
      <c r="E15" s="191" t="s">
        <v>11</v>
      </c>
      <c r="F15" s="82">
        <f>SUM(F14)</f>
        <v>2845454.17</v>
      </c>
      <c r="G15" s="82">
        <f>SUM(G14)</f>
        <v>1456475.3199999998</v>
      </c>
      <c r="H15" s="82">
        <f>SUM(H14)</f>
        <v>1388978.85</v>
      </c>
      <c r="I15" s="280"/>
      <c r="J15" s="216"/>
    </row>
    <row r="19" spans="1:8" ht="30" customHeight="1">
      <c r="A19" s="497" t="s">
        <v>360</v>
      </c>
      <c r="B19" s="498"/>
      <c r="C19" s="498"/>
      <c r="D19" s="498"/>
      <c r="E19" s="498"/>
      <c r="F19" s="498"/>
      <c r="G19" s="498"/>
      <c r="H19" s="498"/>
    </row>
    <row r="20" spans="1:8" ht="13.5" thickBot="1">
      <c r="E20"/>
      <c r="H20" s="30"/>
    </row>
    <row r="21" spans="1:8" s="26" customFormat="1" ht="23.25" thickBot="1">
      <c r="A21" s="282" t="s">
        <v>0</v>
      </c>
      <c r="B21" s="283" t="s">
        <v>2</v>
      </c>
      <c r="C21" s="283" t="s">
        <v>1</v>
      </c>
      <c r="D21" s="283" t="s">
        <v>3</v>
      </c>
      <c r="E21" s="283" t="s">
        <v>4</v>
      </c>
      <c r="F21" s="283" t="s">
        <v>5</v>
      </c>
      <c r="G21" s="283" t="s">
        <v>6</v>
      </c>
      <c r="H21" s="284" t="s">
        <v>74</v>
      </c>
    </row>
    <row r="22" spans="1:8">
      <c r="A22" s="36" t="s">
        <v>17</v>
      </c>
      <c r="B22" s="31" t="s">
        <v>15</v>
      </c>
      <c r="C22" s="31" t="s">
        <v>16</v>
      </c>
      <c r="D22" s="31" t="s">
        <v>340</v>
      </c>
      <c r="E22" s="21" t="s">
        <v>339</v>
      </c>
      <c r="F22" s="58">
        <v>489653.97</v>
      </c>
      <c r="G22" s="58">
        <v>489653.97</v>
      </c>
      <c r="H22" s="68" t="s">
        <v>7</v>
      </c>
    </row>
    <row r="23" spans="1:8">
      <c r="A23" s="37" t="s">
        <v>17</v>
      </c>
      <c r="B23" s="32" t="s">
        <v>15</v>
      </c>
      <c r="C23" s="32" t="s">
        <v>16</v>
      </c>
      <c r="D23" s="32" t="s">
        <v>338</v>
      </c>
      <c r="E23" s="19" t="s">
        <v>339</v>
      </c>
      <c r="F23" s="1">
        <v>95724.19</v>
      </c>
      <c r="G23" s="1">
        <f>95724.19</f>
        <v>95724.19</v>
      </c>
      <c r="H23" s="69" t="s">
        <v>85</v>
      </c>
    </row>
    <row r="24" spans="1:8" ht="13.5" thickBot="1">
      <c r="A24" s="38" t="s">
        <v>17</v>
      </c>
      <c r="B24" s="33" t="s">
        <v>15</v>
      </c>
      <c r="C24" s="33" t="s">
        <v>16</v>
      </c>
      <c r="D24" s="33">
        <v>72</v>
      </c>
      <c r="E24" s="20" t="s">
        <v>339</v>
      </c>
      <c r="F24" s="10">
        <v>-132.12</v>
      </c>
      <c r="G24" s="10">
        <v>-132.12</v>
      </c>
      <c r="H24" s="286" t="s">
        <v>85</v>
      </c>
    </row>
    <row r="25" spans="1:8" s="42" customFormat="1" ht="13.5" thickBot="1">
      <c r="A25" s="85"/>
      <c r="B25" s="86"/>
      <c r="C25" s="86"/>
      <c r="D25" s="86"/>
      <c r="E25" s="44"/>
      <c r="F25" s="103">
        <f>SUM(F22:F24)</f>
        <v>585246.03999999992</v>
      </c>
      <c r="G25" s="103">
        <f>SUM(G22:G24)</f>
        <v>585246.03999999992</v>
      </c>
      <c r="H25" s="288"/>
    </row>
    <row r="26" spans="1:8">
      <c r="A26" s="36" t="s">
        <v>33</v>
      </c>
      <c r="B26" s="31" t="s">
        <v>31</v>
      </c>
      <c r="C26" s="31" t="s">
        <v>32</v>
      </c>
      <c r="D26" s="31" t="s">
        <v>343</v>
      </c>
      <c r="E26" s="21" t="s">
        <v>342</v>
      </c>
      <c r="F26" s="58">
        <v>449965.17</v>
      </c>
      <c r="G26" s="58">
        <v>449965.17</v>
      </c>
      <c r="H26" s="285" t="s">
        <v>7</v>
      </c>
    </row>
    <row r="27" spans="1:8">
      <c r="A27" s="37" t="s">
        <v>33</v>
      </c>
      <c r="B27" s="32" t="s">
        <v>31</v>
      </c>
      <c r="C27" s="32" t="s">
        <v>32</v>
      </c>
      <c r="D27" s="32" t="s">
        <v>344</v>
      </c>
      <c r="E27" s="19" t="s">
        <v>342</v>
      </c>
      <c r="F27" s="1">
        <v>204058.68</v>
      </c>
      <c r="G27" s="1">
        <v>204058.68</v>
      </c>
      <c r="H27" s="281" t="s">
        <v>73</v>
      </c>
    </row>
    <row r="28" spans="1:8">
      <c r="A28" s="37" t="s">
        <v>33</v>
      </c>
      <c r="B28" s="32" t="s">
        <v>31</v>
      </c>
      <c r="C28" s="32" t="s">
        <v>32</v>
      </c>
      <c r="D28" s="32" t="s">
        <v>341</v>
      </c>
      <c r="E28" s="19" t="s">
        <v>342</v>
      </c>
      <c r="F28" s="1">
        <v>218421.89</v>
      </c>
      <c r="G28" s="1">
        <v>218421.89</v>
      </c>
      <c r="H28" s="281" t="s">
        <v>188</v>
      </c>
    </row>
    <row r="29" spans="1:8">
      <c r="A29" s="37" t="s">
        <v>33</v>
      </c>
      <c r="B29" s="32" t="s">
        <v>31</v>
      </c>
      <c r="C29" s="32" t="s">
        <v>32</v>
      </c>
      <c r="D29" s="32" t="s">
        <v>346</v>
      </c>
      <c r="E29" s="19" t="s">
        <v>342</v>
      </c>
      <c r="F29" s="1">
        <v>24688.85</v>
      </c>
      <c r="G29" s="1">
        <v>24688.85</v>
      </c>
      <c r="H29" s="281" t="s">
        <v>188</v>
      </c>
    </row>
    <row r="30" spans="1:8" ht="13.5" thickBot="1">
      <c r="A30" s="38" t="s">
        <v>33</v>
      </c>
      <c r="B30" s="33" t="s">
        <v>31</v>
      </c>
      <c r="C30" s="33" t="s">
        <v>32</v>
      </c>
      <c r="D30" s="33" t="s">
        <v>345</v>
      </c>
      <c r="E30" s="20" t="s">
        <v>342</v>
      </c>
      <c r="F30" s="10">
        <v>85200.960000000006</v>
      </c>
      <c r="G30" s="10">
        <v>85200.960000000006</v>
      </c>
      <c r="H30" s="286" t="s">
        <v>75</v>
      </c>
    </row>
    <row r="31" spans="1:8" s="42" customFormat="1" ht="13.5" thickBot="1">
      <c r="A31" s="85"/>
      <c r="B31" s="86"/>
      <c r="C31" s="86"/>
      <c r="D31" s="86"/>
      <c r="E31" s="44"/>
      <c r="F31" s="103">
        <f>SUM(F26:F30)</f>
        <v>982335.54999999993</v>
      </c>
      <c r="G31" s="103">
        <f>SUM(G26:G30)</f>
        <v>982335.54999999993</v>
      </c>
      <c r="H31" s="288"/>
    </row>
    <row r="32" spans="1:8">
      <c r="A32" s="36" t="s">
        <v>36</v>
      </c>
      <c r="B32" s="31" t="s">
        <v>34</v>
      </c>
      <c r="C32" s="31" t="s">
        <v>35</v>
      </c>
      <c r="D32" s="31" t="s">
        <v>350</v>
      </c>
      <c r="E32" s="21" t="s">
        <v>339</v>
      </c>
      <c r="F32" s="58">
        <v>973682.93</v>
      </c>
      <c r="G32" s="58">
        <v>973682.93</v>
      </c>
      <c r="H32" s="285" t="s">
        <v>7</v>
      </c>
    </row>
    <row r="33" spans="1:8">
      <c r="A33" s="37" t="s">
        <v>36</v>
      </c>
      <c r="B33" s="32" t="s">
        <v>34</v>
      </c>
      <c r="C33" s="32" t="s">
        <v>35</v>
      </c>
      <c r="D33" s="32" t="s">
        <v>347</v>
      </c>
      <c r="E33" s="19" t="s">
        <v>339</v>
      </c>
      <c r="F33" s="1">
        <v>29876.6</v>
      </c>
      <c r="G33" s="1">
        <v>29876.6</v>
      </c>
      <c r="H33" s="281" t="s">
        <v>73</v>
      </c>
    </row>
    <row r="34" spans="1:8">
      <c r="A34" s="37" t="s">
        <v>36</v>
      </c>
      <c r="B34" s="32" t="s">
        <v>34</v>
      </c>
      <c r="C34" s="32" t="s">
        <v>35</v>
      </c>
      <c r="D34" s="32" t="s">
        <v>349</v>
      </c>
      <c r="E34" s="19" t="s">
        <v>339</v>
      </c>
      <c r="F34" s="1">
        <v>401174.04</v>
      </c>
      <c r="G34" s="1">
        <v>401174.04</v>
      </c>
      <c r="H34" s="281" t="s">
        <v>188</v>
      </c>
    </row>
    <row r="35" spans="1:8" ht="13.5" thickBot="1">
      <c r="A35" s="38" t="s">
        <v>36</v>
      </c>
      <c r="B35" s="33" t="s">
        <v>34</v>
      </c>
      <c r="C35" s="33" t="s">
        <v>35</v>
      </c>
      <c r="D35" s="33" t="s">
        <v>348</v>
      </c>
      <c r="E35" s="20" t="s">
        <v>339</v>
      </c>
      <c r="F35" s="10">
        <v>21008.14</v>
      </c>
      <c r="G35" s="10">
        <v>21008.14</v>
      </c>
      <c r="H35" s="286" t="s">
        <v>188</v>
      </c>
    </row>
    <row r="36" spans="1:8" s="42" customFormat="1" ht="13.5" thickBot="1">
      <c r="A36" s="85"/>
      <c r="B36" s="86"/>
      <c r="C36" s="86"/>
      <c r="D36" s="86"/>
      <c r="E36" s="44"/>
      <c r="F36" s="103">
        <f>SUM(F32:F35)</f>
        <v>1425741.71</v>
      </c>
      <c r="G36" s="103">
        <f>SUM(G32:G35)</f>
        <v>1425741.71</v>
      </c>
      <c r="H36" s="288"/>
    </row>
    <row r="37" spans="1:8">
      <c r="A37" s="36" t="s">
        <v>39</v>
      </c>
      <c r="B37" s="31" t="s">
        <v>37</v>
      </c>
      <c r="C37" s="31" t="s">
        <v>38</v>
      </c>
      <c r="D37" s="31" t="s">
        <v>352</v>
      </c>
      <c r="E37" s="21" t="s">
        <v>339</v>
      </c>
      <c r="F37" s="58">
        <v>1086424.07</v>
      </c>
      <c r="G37" s="58">
        <v>1086424.07</v>
      </c>
      <c r="H37" s="285" t="s">
        <v>7</v>
      </c>
    </row>
    <row r="38" spans="1:8">
      <c r="A38" s="37" t="s">
        <v>39</v>
      </c>
      <c r="B38" s="32" t="s">
        <v>37</v>
      </c>
      <c r="C38" s="32" t="s">
        <v>38</v>
      </c>
      <c r="D38" s="32" t="s">
        <v>353</v>
      </c>
      <c r="E38" s="19" t="s">
        <v>339</v>
      </c>
      <c r="F38" s="1">
        <v>1299987.68</v>
      </c>
      <c r="G38" s="1">
        <v>1299987.68</v>
      </c>
      <c r="H38" s="281" t="s">
        <v>73</v>
      </c>
    </row>
    <row r="39" spans="1:8" ht="13.5" thickBot="1">
      <c r="A39" s="38" t="s">
        <v>39</v>
      </c>
      <c r="B39" s="33" t="s">
        <v>37</v>
      </c>
      <c r="C39" s="33" t="s">
        <v>38</v>
      </c>
      <c r="D39" s="33" t="s">
        <v>351</v>
      </c>
      <c r="E39" s="20" t="s">
        <v>339</v>
      </c>
      <c r="F39" s="10">
        <v>77292.58</v>
      </c>
      <c r="G39" s="10">
        <v>77292.58</v>
      </c>
      <c r="H39" s="286" t="s">
        <v>188</v>
      </c>
    </row>
    <row r="40" spans="1:8" s="42" customFormat="1" ht="13.5" thickBot="1">
      <c r="A40" s="85"/>
      <c r="B40" s="86"/>
      <c r="C40" s="86"/>
      <c r="D40" s="86"/>
      <c r="E40" s="44"/>
      <c r="F40" s="103">
        <f>SUM(F37:F39)</f>
        <v>2463704.33</v>
      </c>
      <c r="G40" s="103">
        <f>SUM(G37:G39)</f>
        <v>2463704.33</v>
      </c>
      <c r="H40" s="288"/>
    </row>
    <row r="41" spans="1:8">
      <c r="A41" s="36" t="s">
        <v>42</v>
      </c>
      <c r="B41" s="31" t="s">
        <v>40</v>
      </c>
      <c r="C41" s="31" t="s">
        <v>41</v>
      </c>
      <c r="D41" s="31" t="s">
        <v>243</v>
      </c>
      <c r="E41" s="21" t="s">
        <v>339</v>
      </c>
      <c r="F41" s="58">
        <v>41628.160000000003</v>
      </c>
      <c r="G41" s="58">
        <v>41628.160000000003</v>
      </c>
      <c r="H41" s="285" t="s">
        <v>7</v>
      </c>
    </row>
    <row r="42" spans="1:8">
      <c r="A42" s="37" t="s">
        <v>42</v>
      </c>
      <c r="B42" s="32" t="s">
        <v>40</v>
      </c>
      <c r="C42" s="32" t="s">
        <v>41</v>
      </c>
      <c r="D42" s="32" t="s">
        <v>186</v>
      </c>
      <c r="E42" s="19" t="s">
        <v>339</v>
      </c>
      <c r="F42" s="1">
        <v>36529.89</v>
      </c>
      <c r="G42" s="1">
        <v>36529.89</v>
      </c>
      <c r="H42" s="281" t="s">
        <v>73</v>
      </c>
    </row>
    <row r="43" spans="1:8">
      <c r="A43" s="37" t="s">
        <v>42</v>
      </c>
      <c r="B43" s="32" t="s">
        <v>40</v>
      </c>
      <c r="C43" s="32" t="s">
        <v>41</v>
      </c>
      <c r="D43" s="32" t="s">
        <v>314</v>
      </c>
      <c r="E43" s="19" t="s">
        <v>339</v>
      </c>
      <c r="F43" s="1">
        <v>59852.02</v>
      </c>
      <c r="G43" s="1">
        <v>59852.02</v>
      </c>
      <c r="H43" s="281" t="s">
        <v>188</v>
      </c>
    </row>
    <row r="44" spans="1:8" ht="13.5" thickBot="1">
      <c r="A44" s="38" t="s">
        <v>42</v>
      </c>
      <c r="B44" s="33" t="s">
        <v>40</v>
      </c>
      <c r="C44" s="33" t="s">
        <v>41</v>
      </c>
      <c r="D44" s="33" t="s">
        <v>354</v>
      </c>
      <c r="E44" s="20" t="s">
        <v>342</v>
      </c>
      <c r="F44" s="10">
        <v>13294.53</v>
      </c>
      <c r="G44" s="10">
        <v>13294.53</v>
      </c>
      <c r="H44" s="286" t="s">
        <v>359</v>
      </c>
    </row>
    <row r="45" spans="1:8" s="42" customFormat="1" ht="13.5" thickBot="1">
      <c r="A45" s="85"/>
      <c r="B45" s="86"/>
      <c r="C45" s="86"/>
      <c r="D45" s="86"/>
      <c r="E45" s="44"/>
      <c r="F45" s="103">
        <f>SUM(F41:F44)</f>
        <v>151304.6</v>
      </c>
      <c r="G45" s="103">
        <f>SUM(G41:G44)</f>
        <v>151304.6</v>
      </c>
      <c r="H45" s="288"/>
    </row>
    <row r="46" spans="1:8">
      <c r="A46" s="36" t="s">
        <v>57</v>
      </c>
      <c r="B46" s="31" t="s">
        <v>55</v>
      </c>
      <c r="C46" s="31" t="s">
        <v>56</v>
      </c>
      <c r="D46" s="31" t="s">
        <v>227</v>
      </c>
      <c r="E46" s="21" t="s">
        <v>342</v>
      </c>
      <c r="F46" s="58">
        <v>22498.41</v>
      </c>
      <c r="G46" s="58">
        <v>22498.41</v>
      </c>
      <c r="H46" s="285" t="s">
        <v>7</v>
      </c>
    </row>
    <row r="47" spans="1:8">
      <c r="A47" s="37" t="s">
        <v>57</v>
      </c>
      <c r="B47" s="32" t="s">
        <v>55</v>
      </c>
      <c r="C47" s="32" t="s">
        <v>56</v>
      </c>
      <c r="D47" s="32" t="s">
        <v>144</v>
      </c>
      <c r="E47" s="19" t="s">
        <v>342</v>
      </c>
      <c r="F47" s="1">
        <v>112175.14</v>
      </c>
      <c r="G47" s="1">
        <v>112175.14</v>
      </c>
      <c r="H47" s="281" t="s">
        <v>73</v>
      </c>
    </row>
    <row r="48" spans="1:8">
      <c r="A48" s="37" t="s">
        <v>57</v>
      </c>
      <c r="B48" s="32" t="s">
        <v>55</v>
      </c>
      <c r="C48" s="32" t="s">
        <v>56</v>
      </c>
      <c r="D48" s="32" t="s">
        <v>212</v>
      </c>
      <c r="E48" s="19" t="s">
        <v>342</v>
      </c>
      <c r="F48" s="1">
        <v>42418.51</v>
      </c>
      <c r="G48" s="1">
        <v>42418.51</v>
      </c>
      <c r="H48" s="281" t="s">
        <v>188</v>
      </c>
    </row>
    <row r="49" spans="1:8" ht="13.5" thickBot="1">
      <c r="A49" s="38" t="s">
        <v>57</v>
      </c>
      <c r="B49" s="33" t="s">
        <v>55</v>
      </c>
      <c r="C49" s="33" t="s">
        <v>56</v>
      </c>
      <c r="D49" s="33" t="s">
        <v>211</v>
      </c>
      <c r="E49" s="20" t="s">
        <v>342</v>
      </c>
      <c r="F49" s="10">
        <v>8041.54</v>
      </c>
      <c r="G49" s="10">
        <v>8041.54</v>
      </c>
      <c r="H49" s="286" t="s">
        <v>188</v>
      </c>
    </row>
    <row r="50" spans="1:8" s="42" customFormat="1" ht="13.5" thickBot="1">
      <c r="A50" s="85"/>
      <c r="B50" s="86"/>
      <c r="C50" s="86"/>
      <c r="D50" s="86"/>
      <c r="E50" s="44"/>
      <c r="F50" s="103">
        <f>SUM(F46:F49)</f>
        <v>185133.6</v>
      </c>
      <c r="G50" s="103">
        <f>SUM(G46:G49)</f>
        <v>185133.6</v>
      </c>
      <c r="H50" s="288"/>
    </row>
    <row r="51" spans="1:8" ht="13.5" thickBot="1">
      <c r="A51" s="39" t="s">
        <v>60</v>
      </c>
      <c r="B51" s="34" t="s">
        <v>58</v>
      </c>
      <c r="C51" s="34" t="s">
        <v>59</v>
      </c>
      <c r="D51" s="34" t="s">
        <v>355</v>
      </c>
      <c r="E51" s="22" t="s">
        <v>339</v>
      </c>
      <c r="F51" s="60">
        <v>235162.88</v>
      </c>
      <c r="G51" s="60">
        <v>235162.88</v>
      </c>
      <c r="H51" s="287" t="s">
        <v>73</v>
      </c>
    </row>
    <row r="52" spans="1:8" s="42" customFormat="1" ht="13.5" thickBot="1">
      <c r="A52" s="85"/>
      <c r="B52" s="86"/>
      <c r="C52" s="86"/>
      <c r="D52" s="86"/>
      <c r="E52" s="44"/>
      <c r="F52" s="103">
        <f>SUM(F51)</f>
        <v>235162.88</v>
      </c>
      <c r="G52" s="103">
        <f>SUM(G51)</f>
        <v>235162.88</v>
      </c>
      <c r="H52" s="288"/>
    </row>
    <row r="53" spans="1:8" ht="13.5" thickBot="1">
      <c r="A53" s="39" t="s">
        <v>63</v>
      </c>
      <c r="B53" s="34" t="s">
        <v>61</v>
      </c>
      <c r="C53" s="34" t="s">
        <v>62</v>
      </c>
      <c r="D53" s="34" t="s">
        <v>356</v>
      </c>
      <c r="E53" s="22" t="s">
        <v>339</v>
      </c>
      <c r="F53" s="60">
        <v>42165</v>
      </c>
      <c r="G53" s="60">
        <v>42165</v>
      </c>
      <c r="H53" s="287" t="s">
        <v>73</v>
      </c>
    </row>
    <row r="54" spans="1:8" s="42" customFormat="1" ht="13.5" thickBot="1">
      <c r="A54" s="85"/>
      <c r="B54" s="86"/>
      <c r="C54" s="86"/>
      <c r="D54" s="86"/>
      <c r="E54" s="44"/>
      <c r="F54" s="103">
        <f>SUM(F53)</f>
        <v>42165</v>
      </c>
      <c r="G54" s="103">
        <f>SUM(G53)</f>
        <v>42165</v>
      </c>
      <c r="H54" s="288"/>
    </row>
    <row r="55" spans="1:8" ht="13.5" thickBot="1">
      <c r="A55" s="39" t="s">
        <v>82</v>
      </c>
      <c r="B55" s="34" t="s">
        <v>80</v>
      </c>
      <c r="C55" s="34" t="s">
        <v>81</v>
      </c>
      <c r="D55" s="34" t="s">
        <v>354</v>
      </c>
      <c r="E55" s="22" t="s">
        <v>342</v>
      </c>
      <c r="F55" s="60">
        <v>41781.24</v>
      </c>
      <c r="G55" s="60">
        <v>41781.24</v>
      </c>
      <c r="H55" s="287" t="s">
        <v>75</v>
      </c>
    </row>
    <row r="56" spans="1:8" s="42" customFormat="1" ht="13.5" thickBot="1">
      <c r="A56" s="85"/>
      <c r="B56" s="86"/>
      <c r="C56" s="86"/>
      <c r="D56" s="86"/>
      <c r="E56" s="44"/>
      <c r="F56" s="103">
        <f>SUM(F55)</f>
        <v>41781.24</v>
      </c>
      <c r="G56" s="103">
        <f>SUM(G55)</f>
        <v>41781.24</v>
      </c>
      <c r="H56" s="288"/>
    </row>
    <row r="57" spans="1:8" s="42" customFormat="1" ht="13.5" thickBot="1">
      <c r="A57" s="160" t="s">
        <v>11</v>
      </c>
      <c r="B57" s="161" t="s">
        <v>11</v>
      </c>
      <c r="C57" s="161" t="s">
        <v>11</v>
      </c>
      <c r="D57" s="161" t="s">
        <v>11</v>
      </c>
      <c r="E57" s="289" t="s">
        <v>11</v>
      </c>
      <c r="F57" s="163">
        <f>F25+F31+F36+F40+F45+F50+F52+F54+F56</f>
        <v>6112574.9499999993</v>
      </c>
      <c r="G57" s="163">
        <f>G25+G31+G36+G40+G45+G50+G52+G54+G56</f>
        <v>6112574.9499999993</v>
      </c>
      <c r="H57" s="290"/>
    </row>
    <row r="61" spans="1:8" ht="30" customHeight="1">
      <c r="A61" s="497" t="s">
        <v>360</v>
      </c>
      <c r="B61" s="498"/>
      <c r="C61" s="498"/>
      <c r="D61" s="498"/>
      <c r="E61" s="498"/>
      <c r="F61" s="498"/>
      <c r="G61" s="498"/>
      <c r="H61" s="498"/>
    </row>
    <row r="63" spans="1:8" ht="13.5" thickBot="1"/>
    <row r="64" spans="1:8" s="26" customFormat="1" ht="23.25" thickBot="1">
      <c r="A64" s="282" t="s">
        <v>0</v>
      </c>
      <c r="B64" s="283" t="s">
        <v>2</v>
      </c>
      <c r="C64" s="283" t="s">
        <v>1</v>
      </c>
      <c r="D64" s="283" t="s">
        <v>3</v>
      </c>
      <c r="E64" s="283" t="s">
        <v>4</v>
      </c>
      <c r="F64" s="283" t="s">
        <v>5</v>
      </c>
      <c r="G64" s="283" t="s">
        <v>6</v>
      </c>
      <c r="H64" s="284" t="s">
        <v>74</v>
      </c>
    </row>
    <row r="65" spans="1:8">
      <c r="A65" s="36" t="s">
        <v>14</v>
      </c>
      <c r="B65" s="31" t="s">
        <v>12</v>
      </c>
      <c r="C65" s="31" t="s">
        <v>13</v>
      </c>
      <c r="D65" s="31" t="s">
        <v>361</v>
      </c>
      <c r="E65" s="31" t="s">
        <v>339</v>
      </c>
      <c r="F65" s="58">
        <v>2816402.93</v>
      </c>
      <c r="G65" s="58">
        <v>2816402.93</v>
      </c>
      <c r="H65" s="293" t="s">
        <v>7</v>
      </c>
    </row>
    <row r="66" spans="1:8">
      <c r="A66" s="37" t="s">
        <v>14</v>
      </c>
      <c r="B66" s="32" t="s">
        <v>12</v>
      </c>
      <c r="C66" s="32" t="s">
        <v>13</v>
      </c>
      <c r="D66" s="32" t="s">
        <v>363</v>
      </c>
      <c r="E66" s="32" t="s">
        <v>339</v>
      </c>
      <c r="F66" s="1">
        <v>266314.39</v>
      </c>
      <c r="G66" s="1">
        <v>266314.39</v>
      </c>
      <c r="H66" s="292" t="s">
        <v>73</v>
      </c>
    </row>
    <row r="67" spans="1:8" ht="13.5" thickBot="1">
      <c r="A67" s="38" t="s">
        <v>14</v>
      </c>
      <c r="B67" s="33" t="s">
        <v>12</v>
      </c>
      <c r="C67" s="33" t="s">
        <v>13</v>
      </c>
      <c r="D67" s="33" t="s">
        <v>362</v>
      </c>
      <c r="E67" s="33" t="s">
        <v>339</v>
      </c>
      <c r="F67" s="10">
        <v>1386296.28</v>
      </c>
      <c r="G67" s="10">
        <v>1386296.28</v>
      </c>
      <c r="H67" s="89" t="s">
        <v>85</v>
      </c>
    </row>
    <row r="68" spans="1:8" s="42" customFormat="1" ht="13.5" thickBot="1">
      <c r="A68" s="85"/>
      <c r="B68" s="86"/>
      <c r="C68" s="86"/>
      <c r="D68" s="86"/>
      <c r="E68" s="86"/>
      <c r="F68" s="103">
        <f>SUM(F65:F67)</f>
        <v>4469013.6000000006</v>
      </c>
      <c r="G68" s="103">
        <f>SUM(G65:G67)</f>
        <v>4469013.6000000006</v>
      </c>
      <c r="H68" s="41"/>
    </row>
    <row r="69" spans="1:8">
      <c r="A69" s="36" t="s">
        <v>48</v>
      </c>
      <c r="B69" s="31" t="s">
        <v>46</v>
      </c>
      <c r="C69" s="31" t="s">
        <v>47</v>
      </c>
      <c r="D69" s="31" t="s">
        <v>365</v>
      </c>
      <c r="E69" s="31" t="s">
        <v>339</v>
      </c>
      <c r="F69" s="58">
        <v>131239.85</v>
      </c>
      <c r="G69" s="58">
        <v>131239.85</v>
      </c>
      <c r="H69" s="293" t="s">
        <v>7</v>
      </c>
    </row>
    <row r="70" spans="1:8">
      <c r="A70" s="37" t="s">
        <v>48</v>
      </c>
      <c r="B70" s="32" t="s">
        <v>46</v>
      </c>
      <c r="C70" s="32" t="s">
        <v>47</v>
      </c>
      <c r="D70" s="32" t="s">
        <v>364</v>
      </c>
      <c r="E70" s="32" t="s">
        <v>339</v>
      </c>
      <c r="F70" s="1">
        <v>209773.88</v>
      </c>
      <c r="G70" s="1">
        <v>209773.88</v>
      </c>
      <c r="H70" s="292" t="s">
        <v>85</v>
      </c>
    </row>
    <row r="71" spans="1:8" ht="13.5" thickBot="1">
      <c r="A71" s="38" t="s">
        <v>48</v>
      </c>
      <c r="B71" s="33" t="s">
        <v>46</v>
      </c>
      <c r="C71" s="33" t="s">
        <v>47</v>
      </c>
      <c r="D71" s="33" t="s">
        <v>366</v>
      </c>
      <c r="E71" s="33" t="s">
        <v>342</v>
      </c>
      <c r="F71" s="10">
        <v>4920.21</v>
      </c>
      <c r="G71" s="10">
        <v>4920.21</v>
      </c>
      <c r="H71" s="294" t="s">
        <v>85</v>
      </c>
    </row>
    <row r="72" spans="1:8" s="42" customFormat="1" ht="13.5" thickBot="1">
      <c r="A72" s="85"/>
      <c r="B72" s="86"/>
      <c r="C72" s="86"/>
      <c r="D72" s="86"/>
      <c r="E72" s="86"/>
      <c r="F72" s="103">
        <f>SUM(F69:F71)</f>
        <v>345933.94</v>
      </c>
      <c r="G72" s="103">
        <f>SUM(G69:G71)</f>
        <v>345933.94</v>
      </c>
      <c r="H72" s="41"/>
    </row>
    <row r="73" spans="1:8">
      <c r="A73" s="36" t="s">
        <v>51</v>
      </c>
      <c r="B73" s="31" t="s">
        <v>49</v>
      </c>
      <c r="C73" s="31" t="s">
        <v>50</v>
      </c>
      <c r="D73" s="31" t="s">
        <v>370</v>
      </c>
      <c r="E73" s="31" t="s">
        <v>339</v>
      </c>
      <c r="F73" s="58">
        <v>479056.97</v>
      </c>
      <c r="G73" s="58">
        <v>479056.97</v>
      </c>
      <c r="H73" s="293" t="s">
        <v>7</v>
      </c>
    </row>
    <row r="74" spans="1:8">
      <c r="A74" s="37" t="s">
        <v>51</v>
      </c>
      <c r="B74" s="32" t="s">
        <v>49</v>
      </c>
      <c r="C74" s="32" t="s">
        <v>50</v>
      </c>
      <c r="D74" s="32" t="s">
        <v>367</v>
      </c>
      <c r="E74" s="32" t="s">
        <v>339</v>
      </c>
      <c r="F74" s="1">
        <v>147502.26</v>
      </c>
      <c r="G74" s="1">
        <v>147502.26</v>
      </c>
      <c r="H74" s="292" t="s">
        <v>73</v>
      </c>
    </row>
    <row r="75" spans="1:8">
      <c r="A75" s="37" t="s">
        <v>51</v>
      </c>
      <c r="B75" s="32" t="s">
        <v>49</v>
      </c>
      <c r="C75" s="32" t="s">
        <v>50</v>
      </c>
      <c r="D75" s="32" t="s">
        <v>369</v>
      </c>
      <c r="E75" s="32" t="s">
        <v>339</v>
      </c>
      <c r="F75" s="1">
        <v>494600.61</v>
      </c>
      <c r="G75" s="1">
        <v>494600.61</v>
      </c>
      <c r="H75" s="292" t="s">
        <v>85</v>
      </c>
    </row>
    <row r="76" spans="1:8" ht="13.5" thickBot="1">
      <c r="A76" s="38" t="s">
        <v>51</v>
      </c>
      <c r="B76" s="33" t="s">
        <v>49</v>
      </c>
      <c r="C76" s="33" t="s">
        <v>50</v>
      </c>
      <c r="D76" s="33" t="s">
        <v>368</v>
      </c>
      <c r="E76" s="33" t="s">
        <v>339</v>
      </c>
      <c r="F76" s="10">
        <v>29219.56</v>
      </c>
      <c r="G76" s="10">
        <v>29219.56</v>
      </c>
      <c r="H76" s="294" t="s">
        <v>75</v>
      </c>
    </row>
    <row r="77" spans="1:8" s="42" customFormat="1" ht="13.5" thickBot="1">
      <c r="A77" s="85"/>
      <c r="B77" s="86"/>
      <c r="C77" s="86"/>
      <c r="D77" s="86"/>
      <c r="E77" s="86"/>
      <c r="F77" s="103">
        <f>SUM(F73:F76)</f>
        <v>1150379.3999999999</v>
      </c>
      <c r="G77" s="103">
        <f>SUM(G73:G76)</f>
        <v>1150379.3999999999</v>
      </c>
      <c r="H77" s="41"/>
    </row>
    <row r="78" spans="1:8">
      <c r="A78" s="36" t="s">
        <v>54</v>
      </c>
      <c r="B78" s="31" t="s">
        <v>52</v>
      </c>
      <c r="C78" s="31" t="s">
        <v>53</v>
      </c>
      <c r="D78" s="31" t="s">
        <v>372</v>
      </c>
      <c r="E78" s="31" t="s">
        <v>339</v>
      </c>
      <c r="F78" s="58">
        <v>58767.49</v>
      </c>
      <c r="G78" s="58">
        <v>58767.49</v>
      </c>
      <c r="H78" s="293" t="s">
        <v>7</v>
      </c>
    </row>
    <row r="79" spans="1:8" ht="13.5" thickBot="1">
      <c r="A79" s="38" t="s">
        <v>54</v>
      </c>
      <c r="B79" s="33" t="s">
        <v>52</v>
      </c>
      <c r="C79" s="33" t="s">
        <v>53</v>
      </c>
      <c r="D79" s="33" t="s">
        <v>371</v>
      </c>
      <c r="E79" s="33" t="s">
        <v>339</v>
      </c>
      <c r="F79" s="10">
        <v>114572.64</v>
      </c>
      <c r="G79" s="10">
        <v>114572.64</v>
      </c>
      <c r="H79" s="294" t="s">
        <v>85</v>
      </c>
    </row>
    <row r="80" spans="1:8" s="42" customFormat="1" ht="13.5" thickBot="1">
      <c r="A80" s="85"/>
      <c r="B80" s="86"/>
      <c r="C80" s="86"/>
      <c r="D80" s="86"/>
      <c r="E80" s="86"/>
      <c r="F80" s="103">
        <f>SUM(F78:F79)</f>
        <v>173340.13</v>
      </c>
      <c r="G80" s="103">
        <f>SUM(G78:G79)</f>
        <v>173340.13</v>
      </c>
      <c r="H80" s="41"/>
    </row>
    <row r="81" spans="1:8">
      <c r="A81" s="36" t="s">
        <v>20</v>
      </c>
      <c r="B81" s="31" t="s">
        <v>18</v>
      </c>
      <c r="C81" s="31" t="s">
        <v>19</v>
      </c>
      <c r="D81" s="31" t="s">
        <v>375</v>
      </c>
      <c r="E81" s="31" t="s">
        <v>339</v>
      </c>
      <c r="F81" s="58">
        <v>2655174.9500000002</v>
      </c>
      <c r="G81" s="58">
        <v>2655174.9500000002</v>
      </c>
      <c r="H81" s="293" t="s">
        <v>7</v>
      </c>
    </row>
    <row r="82" spans="1:8">
      <c r="A82" s="37" t="s">
        <v>20</v>
      </c>
      <c r="B82" s="32" t="s">
        <v>18</v>
      </c>
      <c r="C82" s="32" t="s">
        <v>19</v>
      </c>
      <c r="D82" s="32" t="s">
        <v>374</v>
      </c>
      <c r="E82" s="32" t="s">
        <v>339</v>
      </c>
      <c r="F82" s="1">
        <v>16710.560000000001</v>
      </c>
      <c r="G82" s="1">
        <v>16710.560000000001</v>
      </c>
      <c r="H82" s="292" t="s">
        <v>73</v>
      </c>
    </row>
    <row r="83" spans="1:8" ht="13.5" thickBot="1">
      <c r="A83" s="38" t="s">
        <v>20</v>
      </c>
      <c r="B83" s="33" t="s">
        <v>18</v>
      </c>
      <c r="C83" s="33" t="s">
        <v>19</v>
      </c>
      <c r="D83" s="33" t="s">
        <v>373</v>
      </c>
      <c r="E83" s="33" t="s">
        <v>339</v>
      </c>
      <c r="F83" s="10">
        <v>135882.88</v>
      </c>
      <c r="G83" s="10">
        <v>135882.88</v>
      </c>
      <c r="H83" s="294" t="s">
        <v>85</v>
      </c>
    </row>
    <row r="84" spans="1:8" s="42" customFormat="1" ht="13.5" thickBot="1">
      <c r="A84" s="85"/>
      <c r="B84" s="86"/>
      <c r="C84" s="86"/>
      <c r="D84" s="86"/>
      <c r="E84" s="86"/>
      <c r="F84" s="103">
        <f>SUM(F81:F83)</f>
        <v>2807768.39</v>
      </c>
      <c r="G84" s="103">
        <f>SUM(G81:G83)</f>
        <v>2807768.39</v>
      </c>
      <c r="H84" s="41"/>
    </row>
    <row r="85" spans="1:8">
      <c r="A85" s="36" t="s">
        <v>66</v>
      </c>
      <c r="B85" s="31" t="s">
        <v>64</v>
      </c>
      <c r="C85" s="31" t="s">
        <v>65</v>
      </c>
      <c r="D85" s="31" t="s">
        <v>376</v>
      </c>
      <c r="E85" s="31" t="s">
        <v>339</v>
      </c>
      <c r="F85" s="58">
        <v>361757.37</v>
      </c>
      <c r="G85" s="58">
        <v>361757.37</v>
      </c>
      <c r="H85" s="293" t="s">
        <v>85</v>
      </c>
    </row>
    <row r="86" spans="1:8" ht="13.5" thickBot="1">
      <c r="A86" s="38" t="s">
        <v>66</v>
      </c>
      <c r="B86" s="33" t="s">
        <v>64</v>
      </c>
      <c r="C86" s="33" t="s">
        <v>65</v>
      </c>
      <c r="D86" s="33" t="s">
        <v>377</v>
      </c>
      <c r="E86" s="33" t="s">
        <v>378</v>
      </c>
      <c r="F86" s="10">
        <v>159438.94</v>
      </c>
      <c r="G86" s="10">
        <v>159438.94</v>
      </c>
      <c r="H86" s="294" t="s">
        <v>85</v>
      </c>
    </row>
    <row r="87" spans="1:8" s="42" customFormat="1" ht="13.5" thickBot="1">
      <c r="A87" s="85"/>
      <c r="B87" s="86"/>
      <c r="C87" s="86"/>
      <c r="D87" s="86"/>
      <c r="E87" s="86"/>
      <c r="F87" s="103">
        <f>SUM(F85:F86)</f>
        <v>521196.31</v>
      </c>
      <c r="G87" s="103">
        <f>SUM(G85:G86)</f>
        <v>521196.31</v>
      </c>
      <c r="H87" s="41"/>
    </row>
    <row r="88" spans="1:8" ht="13.5" thickBot="1">
      <c r="A88" s="39" t="s">
        <v>69</v>
      </c>
      <c r="B88" s="34" t="s">
        <v>67</v>
      </c>
      <c r="C88" s="34" t="s">
        <v>68</v>
      </c>
      <c r="D88" s="34" t="s">
        <v>379</v>
      </c>
      <c r="E88" s="34" t="s">
        <v>339</v>
      </c>
      <c r="F88" s="60">
        <v>14239.08</v>
      </c>
      <c r="G88" s="60">
        <v>14239.08</v>
      </c>
      <c r="H88" s="295" t="s">
        <v>85</v>
      </c>
    </row>
    <row r="89" spans="1:8" s="42" customFormat="1" ht="13.5" thickBot="1">
      <c r="A89" s="85"/>
      <c r="B89" s="86"/>
      <c r="C89" s="86"/>
      <c r="D89" s="86"/>
      <c r="E89" s="86"/>
      <c r="F89" s="103">
        <f>SUM(F88)</f>
        <v>14239.08</v>
      </c>
      <c r="G89" s="103">
        <f>SUM(G88)</f>
        <v>14239.08</v>
      </c>
      <c r="H89" s="41"/>
    </row>
    <row r="90" spans="1:8" ht="13.5" thickBot="1">
      <c r="A90" s="39" t="s">
        <v>72</v>
      </c>
      <c r="B90" s="34" t="s">
        <v>70</v>
      </c>
      <c r="C90" s="34" t="s">
        <v>71</v>
      </c>
      <c r="D90" s="34" t="s">
        <v>380</v>
      </c>
      <c r="E90" s="34" t="s">
        <v>339</v>
      </c>
      <c r="F90" s="60">
        <v>89600.63</v>
      </c>
      <c r="G90" s="60">
        <v>89600.63</v>
      </c>
      <c r="H90" s="295" t="s">
        <v>73</v>
      </c>
    </row>
    <row r="91" spans="1:8" s="42" customFormat="1" ht="13.5" thickBot="1">
      <c r="A91" s="85"/>
      <c r="B91" s="86"/>
      <c r="C91" s="86"/>
      <c r="D91" s="86"/>
      <c r="E91" s="86"/>
      <c r="F91" s="103">
        <f>SUM(F90)</f>
        <v>89600.63</v>
      </c>
      <c r="G91" s="103">
        <f>SUM(G90)</f>
        <v>89600.63</v>
      </c>
      <c r="H91" s="41"/>
    </row>
    <row r="92" spans="1:8" ht="13.5" thickBot="1">
      <c r="A92" s="39" t="s">
        <v>92</v>
      </c>
      <c r="B92" s="34" t="s">
        <v>90</v>
      </c>
      <c r="C92" s="34" t="s">
        <v>91</v>
      </c>
      <c r="D92" s="34" t="s">
        <v>381</v>
      </c>
      <c r="E92" s="34" t="s">
        <v>339</v>
      </c>
      <c r="F92" s="60">
        <v>19191.5</v>
      </c>
      <c r="G92" s="60">
        <v>19191.5</v>
      </c>
      <c r="H92" s="295" t="s">
        <v>85</v>
      </c>
    </row>
    <row r="93" spans="1:8" s="42" customFormat="1" ht="13.5" thickBot="1">
      <c r="A93" s="85"/>
      <c r="B93" s="86"/>
      <c r="C93" s="86"/>
      <c r="D93" s="86"/>
      <c r="E93" s="86"/>
      <c r="F93" s="103">
        <f>SUM(F92)</f>
        <v>19191.5</v>
      </c>
      <c r="G93" s="103">
        <f>SUM(G92)</f>
        <v>19191.5</v>
      </c>
      <c r="H93" s="41"/>
    </row>
    <row r="94" spans="1:8" s="42" customFormat="1" ht="13.5" thickBot="1">
      <c r="A94" s="83" t="s">
        <v>11</v>
      </c>
      <c r="B94" s="84" t="s">
        <v>11</v>
      </c>
      <c r="C94" s="84" t="s">
        <v>11</v>
      </c>
      <c r="D94" s="84" t="s">
        <v>11</v>
      </c>
      <c r="E94" s="84" t="s">
        <v>11</v>
      </c>
      <c r="F94" s="64">
        <f>F68+F72+F77+F80+F84+F87+F89+F91+F93</f>
        <v>9590662.9800000023</v>
      </c>
      <c r="G94" s="64">
        <f>G68+G72+G77+G80+G84+G87+G89+G91+G93</f>
        <v>9590662.9800000023</v>
      </c>
      <c r="H94" s="81"/>
    </row>
    <row r="98" spans="1:8" ht="30" customHeight="1">
      <c r="A98" s="497" t="s">
        <v>360</v>
      </c>
      <c r="B98" s="498"/>
      <c r="C98" s="498"/>
      <c r="D98" s="498"/>
      <c r="E98" s="498"/>
      <c r="F98" s="498"/>
      <c r="G98" s="498"/>
      <c r="H98" s="498"/>
    </row>
    <row r="101" spans="1:8" ht="13.5" thickBot="1"/>
    <row r="102" spans="1:8" s="26" customFormat="1" ht="23.25" thickBot="1">
      <c r="A102" s="282" t="s">
        <v>0</v>
      </c>
      <c r="B102" s="283" t="s">
        <v>2</v>
      </c>
      <c r="C102" s="283" t="s">
        <v>1</v>
      </c>
      <c r="D102" s="283" t="s">
        <v>3</v>
      </c>
      <c r="E102" s="283" t="s">
        <v>4</v>
      </c>
      <c r="F102" s="283" t="s">
        <v>5</v>
      </c>
      <c r="G102" s="283" t="s">
        <v>6</v>
      </c>
      <c r="H102" s="284" t="s">
        <v>74</v>
      </c>
    </row>
    <row r="103" spans="1:8">
      <c r="A103" s="36" t="s">
        <v>8</v>
      </c>
      <c r="B103" s="31" t="s">
        <v>10</v>
      </c>
      <c r="C103" s="31" t="s">
        <v>9</v>
      </c>
      <c r="D103" s="31" t="s">
        <v>385</v>
      </c>
      <c r="E103" s="31" t="s">
        <v>342</v>
      </c>
      <c r="F103" s="58">
        <v>12543518.91</v>
      </c>
      <c r="G103" s="58">
        <v>12543518.91</v>
      </c>
      <c r="H103" s="285" t="s">
        <v>7</v>
      </c>
    </row>
    <row r="104" spans="1:8">
      <c r="A104" s="37" t="s">
        <v>8</v>
      </c>
      <c r="B104" s="32" t="s">
        <v>10</v>
      </c>
      <c r="C104" s="32" t="s">
        <v>9</v>
      </c>
      <c r="D104" s="32" t="s">
        <v>386</v>
      </c>
      <c r="E104" s="32" t="s">
        <v>342</v>
      </c>
      <c r="F104" s="1">
        <v>333594.58</v>
      </c>
      <c r="G104" s="1">
        <v>333594.58</v>
      </c>
      <c r="H104" s="281" t="s">
        <v>73</v>
      </c>
    </row>
    <row r="105" spans="1:8" ht="13.5" thickBot="1">
      <c r="A105" s="38" t="s">
        <v>8</v>
      </c>
      <c r="B105" s="33" t="s">
        <v>10</v>
      </c>
      <c r="C105" s="33" t="s">
        <v>9</v>
      </c>
      <c r="D105" s="33" t="s">
        <v>384</v>
      </c>
      <c r="E105" s="33" t="s">
        <v>342</v>
      </c>
      <c r="F105" s="10">
        <v>707940.21</v>
      </c>
      <c r="G105" s="10">
        <v>707940.21</v>
      </c>
      <c r="H105" s="286" t="s">
        <v>85</v>
      </c>
    </row>
    <row r="106" spans="1:8" s="42" customFormat="1" ht="13.5" thickBot="1">
      <c r="A106" s="85"/>
      <c r="B106" s="86"/>
      <c r="C106" s="86"/>
      <c r="D106" s="86"/>
      <c r="E106" s="86"/>
      <c r="F106" s="103">
        <f>SUM(F103:F105)</f>
        <v>13585053.699999999</v>
      </c>
      <c r="G106" s="103">
        <f>SUM(G103:G105)</f>
        <v>13585053.699999999</v>
      </c>
      <c r="H106" s="288"/>
    </row>
    <row r="107" spans="1:8">
      <c r="A107" s="36" t="s">
        <v>45</v>
      </c>
      <c r="B107" s="31" t="s">
        <v>43</v>
      </c>
      <c r="C107" s="31" t="s">
        <v>44</v>
      </c>
      <c r="D107" s="31" t="s">
        <v>382</v>
      </c>
      <c r="E107" s="31" t="s">
        <v>378</v>
      </c>
      <c r="F107" s="58">
        <v>581812.81000000006</v>
      </c>
      <c r="G107" s="58">
        <v>581812.81000000006</v>
      </c>
      <c r="H107" s="285" t="s">
        <v>7</v>
      </c>
    </row>
    <row r="108" spans="1:8" ht="13.5" thickBot="1">
      <c r="A108" s="38" t="s">
        <v>45</v>
      </c>
      <c r="B108" s="33" t="s">
        <v>43</v>
      </c>
      <c r="C108" s="33" t="s">
        <v>44</v>
      </c>
      <c r="D108" s="33" t="s">
        <v>383</v>
      </c>
      <c r="E108" s="33" t="s">
        <v>378</v>
      </c>
      <c r="F108" s="10">
        <v>1021856.34</v>
      </c>
      <c r="G108" s="10">
        <v>1021856.34</v>
      </c>
      <c r="H108" s="286" t="s">
        <v>85</v>
      </c>
    </row>
    <row r="109" spans="1:8" s="42" customFormat="1" ht="13.5" thickBot="1">
      <c r="A109" s="85"/>
      <c r="B109" s="86"/>
      <c r="C109" s="86"/>
      <c r="D109" s="86"/>
      <c r="E109" s="86"/>
      <c r="F109" s="103">
        <f>SUM(F107:F108)</f>
        <v>1603669.15</v>
      </c>
      <c r="G109" s="103">
        <f>SUM(G107:G108)</f>
        <v>1603669.15</v>
      </c>
      <c r="H109" s="288"/>
    </row>
    <row r="110" spans="1:8" s="42" customFormat="1" ht="13.5" thickBot="1">
      <c r="A110" s="83" t="s">
        <v>11</v>
      </c>
      <c r="B110" s="84" t="s">
        <v>11</v>
      </c>
      <c r="C110" s="84" t="s">
        <v>11</v>
      </c>
      <c r="D110" s="84" t="s">
        <v>11</v>
      </c>
      <c r="E110" s="84" t="s">
        <v>11</v>
      </c>
      <c r="F110" s="64">
        <f>F109+F106</f>
        <v>15188722.85</v>
      </c>
      <c r="G110" s="64">
        <f>G109+G106</f>
        <v>15188722.85</v>
      </c>
      <c r="H110" s="81"/>
    </row>
    <row r="116" spans="1:8" ht="30" customHeight="1">
      <c r="A116" s="497" t="s">
        <v>360</v>
      </c>
      <c r="B116" s="498"/>
      <c r="C116" s="498"/>
      <c r="D116" s="498"/>
      <c r="E116" s="498"/>
      <c r="F116" s="498"/>
      <c r="G116" s="498"/>
      <c r="H116" s="498"/>
    </row>
    <row r="117" spans="1:8">
      <c r="A117"/>
      <c r="B117"/>
      <c r="C117"/>
      <c r="D117"/>
      <c r="E117"/>
    </row>
    <row r="118" spans="1:8">
      <c r="A118"/>
      <c r="B118"/>
      <c r="C118"/>
      <c r="D118"/>
      <c r="E118"/>
    </row>
    <row r="119" spans="1:8">
      <c r="A119"/>
      <c r="B119"/>
      <c r="C119"/>
      <c r="D119"/>
      <c r="E119"/>
    </row>
    <row r="120" spans="1:8">
      <c r="A120"/>
      <c r="B120"/>
      <c r="C120"/>
      <c r="D120"/>
      <c r="E120"/>
    </row>
    <row r="121" spans="1:8">
      <c r="A121"/>
      <c r="B121"/>
      <c r="C121"/>
      <c r="D121"/>
      <c r="E121"/>
    </row>
    <row r="122" spans="1:8" s="26" customFormat="1" ht="22.5">
      <c r="A122" s="296" t="s">
        <v>0</v>
      </c>
      <c r="B122" s="296" t="s">
        <v>2</v>
      </c>
      <c r="C122" s="296" t="s">
        <v>1</v>
      </c>
      <c r="D122" s="296" t="s">
        <v>3</v>
      </c>
      <c r="E122" s="296" t="s">
        <v>4</v>
      </c>
      <c r="F122" s="296" t="s">
        <v>5</v>
      </c>
      <c r="G122" s="296" t="s">
        <v>6</v>
      </c>
      <c r="H122" s="296" t="s">
        <v>74</v>
      </c>
    </row>
    <row r="123" spans="1:8">
      <c r="A123" s="76" t="s">
        <v>93</v>
      </c>
      <c r="B123" s="76" t="s">
        <v>94</v>
      </c>
      <c r="C123" s="76" t="s">
        <v>95</v>
      </c>
      <c r="D123" s="76" t="s">
        <v>186</v>
      </c>
      <c r="E123" s="76" t="s">
        <v>339</v>
      </c>
      <c r="F123" s="452">
        <v>942.77</v>
      </c>
      <c r="G123" s="452">
        <v>942.77</v>
      </c>
      <c r="H123" s="264" t="s">
        <v>387</v>
      </c>
    </row>
    <row r="124" spans="1:8">
      <c r="A124" s="263" t="s">
        <v>11</v>
      </c>
      <c r="B124" s="263" t="s">
        <v>11</v>
      </c>
      <c r="C124" s="263" t="s">
        <v>11</v>
      </c>
      <c r="D124" s="263" t="s">
        <v>11</v>
      </c>
      <c r="E124" s="263" t="s">
        <v>11</v>
      </c>
      <c r="F124" s="265">
        <f>SUM(F123)</f>
        <v>942.77</v>
      </c>
      <c r="G124" s="265">
        <f>SUM(G123)</f>
        <v>942.77</v>
      </c>
      <c r="H124" s="261" t="s">
        <v>88</v>
      </c>
    </row>
    <row r="128" spans="1:8" ht="30" customHeight="1">
      <c r="A128" s="497" t="s">
        <v>390</v>
      </c>
      <c r="B128" s="498"/>
      <c r="C128" s="498"/>
      <c r="D128" s="498"/>
      <c r="E128" s="498"/>
      <c r="F128" s="498"/>
      <c r="G128" s="498"/>
    </row>
    <row r="129" spans="1:8">
      <c r="A129"/>
      <c r="B129"/>
      <c r="C129"/>
      <c r="D129"/>
      <c r="E129"/>
    </row>
    <row r="130" spans="1:8">
      <c r="A130"/>
      <c r="B130"/>
      <c r="C130"/>
      <c r="D130"/>
      <c r="E130"/>
    </row>
    <row r="131" spans="1:8">
      <c r="A131"/>
      <c r="B131"/>
      <c r="C131"/>
      <c r="D131"/>
      <c r="E131"/>
    </row>
    <row r="132" spans="1:8">
      <c r="A132"/>
      <c r="B132"/>
      <c r="C132"/>
      <c r="D132"/>
      <c r="E132"/>
    </row>
    <row r="133" spans="1:8">
      <c r="A133"/>
      <c r="B133"/>
      <c r="C133"/>
      <c r="D133"/>
      <c r="E133"/>
    </row>
    <row r="134" spans="1:8" s="26" customFormat="1" ht="22.5">
      <c r="A134" s="297" t="s">
        <v>0</v>
      </c>
      <c r="B134" s="297" t="s">
        <v>2</v>
      </c>
      <c r="C134" s="297" t="s">
        <v>1</v>
      </c>
      <c r="D134" s="297" t="s">
        <v>3</v>
      </c>
      <c r="E134" s="297" t="s">
        <v>4</v>
      </c>
      <c r="F134" s="297" t="s">
        <v>5</v>
      </c>
      <c r="G134" s="297" t="s">
        <v>6</v>
      </c>
      <c r="H134" s="297" t="s">
        <v>74</v>
      </c>
    </row>
    <row r="135" spans="1:8">
      <c r="A135" s="260" t="s">
        <v>14</v>
      </c>
      <c r="B135" s="260" t="s">
        <v>12</v>
      </c>
      <c r="C135" s="260" t="s">
        <v>13</v>
      </c>
      <c r="D135" s="260" t="s">
        <v>388</v>
      </c>
      <c r="E135" s="260" t="s">
        <v>389</v>
      </c>
      <c r="F135" s="452">
        <v>3067712.4</v>
      </c>
      <c r="G135" s="452">
        <v>3067712.4</v>
      </c>
      <c r="H135" s="264" t="s">
        <v>7</v>
      </c>
    </row>
    <row r="136" spans="1:8" s="42" customFormat="1">
      <c r="A136" s="298" t="s">
        <v>11</v>
      </c>
      <c r="B136" s="298" t="s">
        <v>11</v>
      </c>
      <c r="C136" s="298" t="s">
        <v>11</v>
      </c>
      <c r="D136" s="298" t="s">
        <v>11</v>
      </c>
      <c r="E136" s="298" t="s">
        <v>11</v>
      </c>
      <c r="F136" s="299">
        <f>SUM(F135)</f>
        <v>3067712.4</v>
      </c>
      <c r="G136" s="299">
        <f>SUM(G135)</f>
        <v>3067712.4</v>
      </c>
      <c r="H136" s="298" t="s">
        <v>88</v>
      </c>
    </row>
    <row r="137" spans="1:8">
      <c r="A137"/>
      <c r="B137"/>
      <c r="C137"/>
      <c r="D137"/>
      <c r="E137"/>
    </row>
    <row r="141" spans="1:8" ht="30" customHeight="1">
      <c r="A141" s="497" t="s">
        <v>390</v>
      </c>
      <c r="B141" s="498"/>
      <c r="C141" s="498"/>
      <c r="D141" s="498"/>
      <c r="E141" s="498"/>
      <c r="F141" s="498"/>
      <c r="G141" s="498"/>
    </row>
    <row r="142" spans="1:8">
      <c r="A142"/>
      <c r="B142"/>
      <c r="C142"/>
      <c r="D142"/>
      <c r="E142"/>
    </row>
    <row r="143" spans="1:8">
      <c r="D143"/>
      <c r="E143"/>
    </row>
    <row r="144" spans="1:8">
      <c r="D144"/>
      <c r="E144"/>
    </row>
    <row r="145" spans="1:8">
      <c r="D145"/>
      <c r="E145"/>
    </row>
    <row r="146" spans="1:8">
      <c r="D146"/>
      <c r="E146"/>
    </row>
    <row r="147" spans="1:8">
      <c r="D147"/>
      <c r="E147"/>
    </row>
    <row r="148" spans="1:8" s="26" customFormat="1" ht="22.5">
      <c r="A148" s="302" t="s">
        <v>0</v>
      </c>
      <c r="B148" s="302" t="s">
        <v>2</v>
      </c>
      <c r="C148" s="302" t="s">
        <v>1</v>
      </c>
      <c r="D148" s="302" t="s">
        <v>3</v>
      </c>
      <c r="E148" s="302" t="s">
        <v>4</v>
      </c>
      <c r="F148" s="302" t="s">
        <v>5</v>
      </c>
      <c r="G148" s="302" t="s">
        <v>6</v>
      </c>
      <c r="H148" s="302" t="s">
        <v>222</v>
      </c>
    </row>
    <row r="149" spans="1:8">
      <c r="A149" s="76" t="s">
        <v>17</v>
      </c>
      <c r="B149" s="76" t="s">
        <v>15</v>
      </c>
      <c r="C149" s="76" t="s">
        <v>16</v>
      </c>
      <c r="D149" s="260" t="s">
        <v>391</v>
      </c>
      <c r="E149" s="76" t="s">
        <v>392</v>
      </c>
      <c r="F149" s="303">
        <v>616533.88</v>
      </c>
      <c r="G149" s="303">
        <v>616533.88</v>
      </c>
      <c r="H149" s="301" t="s">
        <v>277</v>
      </c>
    </row>
    <row r="150" spans="1:8">
      <c r="A150" s="263" t="s">
        <v>11</v>
      </c>
      <c r="B150" s="263" t="s">
        <v>11</v>
      </c>
      <c r="C150" s="263" t="s">
        <v>11</v>
      </c>
      <c r="D150" s="300" t="s">
        <v>11</v>
      </c>
      <c r="E150" s="300" t="s">
        <v>11</v>
      </c>
      <c r="F150" s="304">
        <f>SUM(F149)</f>
        <v>616533.88</v>
      </c>
      <c r="G150" s="304">
        <f>SUM(G149)</f>
        <v>616533.88</v>
      </c>
      <c r="H150" s="300" t="s">
        <v>88</v>
      </c>
    </row>
    <row r="155" spans="1:8" ht="30" customHeight="1">
      <c r="A155" s="497" t="s">
        <v>409</v>
      </c>
      <c r="B155" s="498"/>
      <c r="C155" s="498"/>
      <c r="D155" s="498"/>
      <c r="E155" s="498"/>
      <c r="F155" s="498"/>
      <c r="G155" s="498"/>
      <c r="H155" s="498"/>
    </row>
    <row r="156" spans="1:8">
      <c r="A156"/>
      <c r="B156"/>
      <c r="C156"/>
      <c r="D156"/>
      <c r="E156"/>
    </row>
    <row r="157" spans="1:8">
      <c r="A157"/>
      <c r="B157"/>
      <c r="C157"/>
      <c r="D157"/>
      <c r="E157"/>
    </row>
    <row r="158" spans="1:8">
      <c r="A158"/>
      <c r="B158"/>
      <c r="C158"/>
      <c r="D158"/>
      <c r="E158"/>
    </row>
    <row r="159" spans="1:8">
      <c r="A159"/>
      <c r="B159"/>
      <c r="C159"/>
      <c r="D159"/>
      <c r="E159"/>
    </row>
    <row r="160" spans="1:8" ht="13.5" thickBot="1">
      <c r="A160"/>
      <c r="B160"/>
      <c r="C160"/>
      <c r="D160"/>
      <c r="E160"/>
    </row>
    <row r="161" spans="1:8" s="26" customFormat="1" ht="23.25" thickBot="1">
      <c r="A161" s="307" t="s">
        <v>0</v>
      </c>
      <c r="B161" s="308" t="s">
        <v>2</v>
      </c>
      <c r="C161" s="308" t="s">
        <v>1</v>
      </c>
      <c r="D161" s="308" t="s">
        <v>3</v>
      </c>
      <c r="E161" s="308" t="s">
        <v>4</v>
      </c>
      <c r="F161" s="308" t="s">
        <v>5</v>
      </c>
      <c r="G161" s="308" t="s">
        <v>6</v>
      </c>
      <c r="H161" s="309" t="s">
        <v>222</v>
      </c>
    </row>
    <row r="162" spans="1:8">
      <c r="A162" s="306" t="s">
        <v>14</v>
      </c>
      <c r="B162" s="21" t="s">
        <v>12</v>
      </c>
      <c r="C162" s="21" t="s">
        <v>13</v>
      </c>
      <c r="D162" s="21" t="s">
        <v>393</v>
      </c>
      <c r="E162" s="21" t="s">
        <v>394</v>
      </c>
      <c r="F162" s="58">
        <v>84926.04</v>
      </c>
      <c r="G162" s="58">
        <v>84926.04</v>
      </c>
      <c r="H162" s="293" t="s">
        <v>7</v>
      </c>
    </row>
    <row r="163" spans="1:8" ht="13.5" thickBot="1">
      <c r="A163" s="310" t="s">
        <v>14</v>
      </c>
      <c r="B163" s="20" t="s">
        <v>12</v>
      </c>
      <c r="C163" s="20" t="s">
        <v>13</v>
      </c>
      <c r="D163" s="20" t="s">
        <v>395</v>
      </c>
      <c r="E163" s="20" t="s">
        <v>394</v>
      </c>
      <c r="F163" s="10">
        <v>1027.5</v>
      </c>
      <c r="G163" s="10">
        <v>1027.5</v>
      </c>
      <c r="H163" s="294" t="s">
        <v>73</v>
      </c>
    </row>
    <row r="164" spans="1:8" s="42" customFormat="1" ht="13.5" thickBot="1">
      <c r="A164" s="312"/>
      <c r="B164" s="44"/>
      <c r="C164" s="44"/>
      <c r="D164" s="44"/>
      <c r="E164" s="44"/>
      <c r="F164" s="103">
        <f>SUM(F162:F163)</f>
        <v>85953.54</v>
      </c>
      <c r="G164" s="103">
        <f>SUM(G162:G163)</f>
        <v>85953.54</v>
      </c>
      <c r="H164" s="41"/>
    </row>
    <row r="165" spans="1:8">
      <c r="A165" s="306" t="s">
        <v>17</v>
      </c>
      <c r="B165" s="21" t="s">
        <v>15</v>
      </c>
      <c r="C165" s="21" t="s">
        <v>16</v>
      </c>
      <c r="D165" s="21" t="s">
        <v>398</v>
      </c>
      <c r="E165" s="21" t="s">
        <v>397</v>
      </c>
      <c r="F165" s="58">
        <v>61624.49</v>
      </c>
      <c r="G165" s="58">
        <v>61624.49</v>
      </c>
      <c r="H165" s="293" t="s">
        <v>7</v>
      </c>
    </row>
    <row r="166" spans="1:8">
      <c r="A166" s="305" t="s">
        <v>17</v>
      </c>
      <c r="B166" s="19" t="s">
        <v>15</v>
      </c>
      <c r="C166" s="19" t="s">
        <v>16</v>
      </c>
      <c r="D166" s="19" t="s">
        <v>396</v>
      </c>
      <c r="E166" s="19" t="s">
        <v>397</v>
      </c>
      <c r="F166" s="1">
        <v>198.18</v>
      </c>
      <c r="G166" s="1">
        <v>198.18</v>
      </c>
      <c r="H166" s="292" t="s">
        <v>188</v>
      </c>
    </row>
    <row r="167" spans="1:8" ht="13.5" thickBot="1">
      <c r="A167" s="310" t="s">
        <v>17</v>
      </c>
      <c r="B167" s="20" t="s">
        <v>15</v>
      </c>
      <c r="C167" s="20" t="s">
        <v>16</v>
      </c>
      <c r="D167" s="20" t="s">
        <v>399</v>
      </c>
      <c r="E167" s="20" t="s">
        <v>400</v>
      </c>
      <c r="F167" s="10">
        <v>264.24</v>
      </c>
      <c r="G167" s="10">
        <v>264.24</v>
      </c>
      <c r="H167" s="294" t="s">
        <v>188</v>
      </c>
    </row>
    <row r="168" spans="1:8" s="42" customFormat="1" ht="13.5" thickBot="1">
      <c r="A168" s="312"/>
      <c r="B168" s="44"/>
      <c r="C168" s="44"/>
      <c r="D168" s="44"/>
      <c r="E168" s="44"/>
      <c r="F168" s="103">
        <f>SUM(F165:F167)</f>
        <v>62086.909999999996</v>
      </c>
      <c r="G168" s="103">
        <f>SUM(G165:G167)</f>
        <v>62086.909999999996</v>
      </c>
      <c r="H168" s="41"/>
    </row>
    <row r="169" spans="1:8">
      <c r="A169" s="306" t="s">
        <v>42</v>
      </c>
      <c r="B169" s="21" t="s">
        <v>40</v>
      </c>
      <c r="C169" s="21" t="s">
        <v>41</v>
      </c>
      <c r="D169" s="21" t="s">
        <v>295</v>
      </c>
      <c r="E169" s="21" t="s">
        <v>397</v>
      </c>
      <c r="F169" s="58">
        <v>1303.1199999999999</v>
      </c>
      <c r="G169" s="58">
        <v>1303.1199999999999</v>
      </c>
      <c r="H169" s="293" t="s">
        <v>7</v>
      </c>
    </row>
    <row r="170" spans="1:8" ht="13.5" thickBot="1">
      <c r="A170" s="310" t="s">
        <v>42</v>
      </c>
      <c r="B170" s="20" t="s">
        <v>40</v>
      </c>
      <c r="C170" s="20" t="s">
        <v>41</v>
      </c>
      <c r="D170" s="20" t="s">
        <v>401</v>
      </c>
      <c r="E170" s="20" t="s">
        <v>397</v>
      </c>
      <c r="F170" s="10">
        <v>5982.22</v>
      </c>
      <c r="G170" s="10">
        <v>5982.22</v>
      </c>
      <c r="H170" s="294" t="s">
        <v>73</v>
      </c>
    </row>
    <row r="171" spans="1:8" s="42" customFormat="1" ht="13.5" thickBot="1">
      <c r="A171" s="312"/>
      <c r="B171" s="44"/>
      <c r="C171" s="44"/>
      <c r="D171" s="44"/>
      <c r="E171" s="44"/>
      <c r="F171" s="103">
        <f>SUM(F169:F170)</f>
        <v>7285.34</v>
      </c>
      <c r="G171" s="103">
        <f>SUM(G169:G170)</f>
        <v>7285.34</v>
      </c>
      <c r="H171" s="41"/>
    </row>
    <row r="172" spans="1:8" ht="13.5" thickBot="1">
      <c r="A172" s="311" t="s">
        <v>45</v>
      </c>
      <c r="B172" s="22" t="s">
        <v>43</v>
      </c>
      <c r="C172" s="22" t="s">
        <v>44</v>
      </c>
      <c r="D172" s="22" t="s">
        <v>402</v>
      </c>
      <c r="E172" s="22" t="s">
        <v>400</v>
      </c>
      <c r="F172" s="60">
        <v>964.24</v>
      </c>
      <c r="G172" s="60">
        <v>964.24</v>
      </c>
      <c r="H172" s="295" t="s">
        <v>7</v>
      </c>
    </row>
    <row r="173" spans="1:8" s="42" customFormat="1" ht="13.5" thickBot="1">
      <c r="A173" s="312"/>
      <c r="B173" s="44"/>
      <c r="C173" s="44"/>
      <c r="D173" s="44"/>
      <c r="E173" s="44"/>
      <c r="F173" s="103">
        <f>SUM(F172)</f>
        <v>964.24</v>
      </c>
      <c r="G173" s="103">
        <f>SUM(G172)</f>
        <v>964.24</v>
      </c>
      <c r="H173" s="41"/>
    </row>
    <row r="174" spans="1:8" ht="13.5" thickBot="1">
      <c r="A174" s="311" t="s">
        <v>48</v>
      </c>
      <c r="B174" s="22" t="s">
        <v>46</v>
      </c>
      <c r="C174" s="22" t="s">
        <v>47</v>
      </c>
      <c r="D174" s="22" t="s">
        <v>403</v>
      </c>
      <c r="E174" s="22" t="s">
        <v>392</v>
      </c>
      <c r="F174" s="60">
        <v>138206.39000000001</v>
      </c>
      <c r="G174" s="60">
        <v>138206.39000000001</v>
      </c>
      <c r="H174" s="295" t="s">
        <v>7</v>
      </c>
    </row>
    <row r="175" spans="1:8" s="42" customFormat="1" ht="13.5" thickBot="1">
      <c r="A175" s="312"/>
      <c r="B175" s="44"/>
      <c r="C175" s="44"/>
      <c r="D175" s="44"/>
      <c r="E175" s="44"/>
      <c r="F175" s="103">
        <f>SUM(F174)</f>
        <v>138206.39000000001</v>
      </c>
      <c r="G175" s="103">
        <f>SUM(G174)</f>
        <v>138206.39000000001</v>
      </c>
      <c r="H175" s="41"/>
    </row>
    <row r="176" spans="1:8">
      <c r="A176" s="306" t="s">
        <v>51</v>
      </c>
      <c r="B176" s="21" t="s">
        <v>49</v>
      </c>
      <c r="C176" s="21" t="s">
        <v>50</v>
      </c>
      <c r="D176" s="21" t="s">
        <v>406</v>
      </c>
      <c r="E176" s="21" t="s">
        <v>394</v>
      </c>
      <c r="F176" s="58">
        <v>10810.79</v>
      </c>
      <c r="G176" s="58">
        <v>10810.79</v>
      </c>
      <c r="H176" s="293" t="s">
        <v>7</v>
      </c>
    </row>
    <row r="177" spans="1:10">
      <c r="A177" s="305" t="s">
        <v>51</v>
      </c>
      <c r="B177" s="19" t="s">
        <v>49</v>
      </c>
      <c r="C177" s="19" t="s">
        <v>50</v>
      </c>
      <c r="D177" s="19" t="s">
        <v>404</v>
      </c>
      <c r="E177" s="19" t="s">
        <v>394</v>
      </c>
      <c r="F177" s="1">
        <v>10222.06</v>
      </c>
      <c r="G177" s="1">
        <v>10222.06</v>
      </c>
      <c r="H177" s="292" t="s">
        <v>73</v>
      </c>
    </row>
    <row r="178" spans="1:10" ht="13.5" thickBot="1">
      <c r="A178" s="310" t="s">
        <v>51</v>
      </c>
      <c r="B178" s="20" t="s">
        <v>49</v>
      </c>
      <c r="C178" s="20" t="s">
        <v>50</v>
      </c>
      <c r="D178" s="20" t="s">
        <v>405</v>
      </c>
      <c r="E178" s="20" t="s">
        <v>394</v>
      </c>
      <c r="F178" s="10">
        <v>4096.2</v>
      </c>
      <c r="G178" s="10">
        <v>4096.2</v>
      </c>
      <c r="H178" s="294" t="s">
        <v>75</v>
      </c>
    </row>
    <row r="179" spans="1:10" s="42" customFormat="1" ht="13.5" thickBot="1">
      <c r="A179" s="312"/>
      <c r="B179" s="44"/>
      <c r="C179" s="44"/>
      <c r="D179" s="44"/>
      <c r="E179" s="44"/>
      <c r="F179" s="103">
        <f>SUM(F176:F178)</f>
        <v>25129.05</v>
      </c>
      <c r="G179" s="103">
        <f>SUM(G176:G178)</f>
        <v>25129.05</v>
      </c>
      <c r="H179" s="41"/>
    </row>
    <row r="180" spans="1:10" ht="13.5" thickBot="1">
      <c r="A180" s="311" t="s">
        <v>54</v>
      </c>
      <c r="B180" s="22" t="s">
        <v>52</v>
      </c>
      <c r="C180" s="22" t="s">
        <v>53</v>
      </c>
      <c r="D180" s="22" t="s">
        <v>407</v>
      </c>
      <c r="E180" s="22" t="s">
        <v>394</v>
      </c>
      <c r="F180" s="60">
        <v>8654.84</v>
      </c>
      <c r="G180" s="60">
        <v>8654.84</v>
      </c>
      <c r="H180" s="295" t="s">
        <v>7</v>
      </c>
    </row>
    <row r="181" spans="1:10" s="42" customFormat="1" ht="13.5" thickBot="1">
      <c r="A181" s="312"/>
      <c r="B181" s="44"/>
      <c r="C181" s="44"/>
      <c r="D181" s="44"/>
      <c r="E181" s="44"/>
      <c r="F181" s="103">
        <f>SUM(F180)</f>
        <v>8654.84</v>
      </c>
      <c r="G181" s="103">
        <f>SUM(G180)</f>
        <v>8654.84</v>
      </c>
      <c r="H181" s="41"/>
    </row>
    <row r="182" spans="1:10">
      <c r="A182" s="306" t="s">
        <v>57</v>
      </c>
      <c r="B182" s="21" t="s">
        <v>55</v>
      </c>
      <c r="C182" s="21" t="s">
        <v>56</v>
      </c>
      <c r="D182" s="21" t="s">
        <v>186</v>
      </c>
      <c r="E182" s="21" t="s">
        <v>397</v>
      </c>
      <c r="F182" s="58">
        <v>1096.44</v>
      </c>
      <c r="G182" s="58">
        <v>1096.44</v>
      </c>
      <c r="H182" s="293" t="s">
        <v>7</v>
      </c>
    </row>
    <row r="183" spans="1:10">
      <c r="A183" s="305" t="s">
        <v>57</v>
      </c>
      <c r="B183" s="19" t="s">
        <v>55</v>
      </c>
      <c r="C183" s="19" t="s">
        <v>56</v>
      </c>
      <c r="D183" s="19" t="s">
        <v>315</v>
      </c>
      <c r="E183" s="19" t="s">
        <v>397</v>
      </c>
      <c r="F183" s="1">
        <v>3408.23</v>
      </c>
      <c r="G183" s="1">
        <v>3408.23</v>
      </c>
      <c r="H183" s="292" t="s">
        <v>73</v>
      </c>
    </row>
    <row r="184" spans="1:10" ht="13.5" thickBot="1">
      <c r="A184" s="310" t="s">
        <v>57</v>
      </c>
      <c r="B184" s="20" t="s">
        <v>55</v>
      </c>
      <c r="C184" s="20" t="s">
        <v>56</v>
      </c>
      <c r="D184" s="20" t="s">
        <v>381</v>
      </c>
      <c r="E184" s="20" t="s">
        <v>397</v>
      </c>
      <c r="F184" s="10">
        <v>66.06</v>
      </c>
      <c r="G184" s="10">
        <v>66.06</v>
      </c>
      <c r="H184" s="294" t="s">
        <v>188</v>
      </c>
    </row>
    <row r="185" spans="1:10" s="42" customFormat="1" ht="13.5" thickBot="1">
      <c r="A185" s="312"/>
      <c r="B185" s="44"/>
      <c r="C185" s="44"/>
      <c r="D185" s="44"/>
      <c r="E185" s="44"/>
      <c r="F185" s="103">
        <f>SUM(F182:F184)</f>
        <v>4570.7300000000005</v>
      </c>
      <c r="G185" s="103">
        <f>SUM(G182:G184)</f>
        <v>4570.7300000000005</v>
      </c>
      <c r="H185" s="41"/>
    </row>
    <row r="186" spans="1:10" ht="13.5" thickBot="1">
      <c r="A186" s="311" t="s">
        <v>92</v>
      </c>
      <c r="B186" s="22" t="s">
        <v>90</v>
      </c>
      <c r="C186" s="22" t="s">
        <v>91</v>
      </c>
      <c r="D186" s="22" t="s">
        <v>186</v>
      </c>
      <c r="E186" s="22" t="s">
        <v>394</v>
      </c>
      <c r="F186" s="60">
        <v>383.83</v>
      </c>
      <c r="G186" s="60">
        <v>383.83</v>
      </c>
      <c r="H186" s="295" t="s">
        <v>188</v>
      </c>
    </row>
    <row r="187" spans="1:10" s="42" customFormat="1" ht="13.5" thickBot="1">
      <c r="A187" s="312"/>
      <c r="B187" s="44"/>
      <c r="C187" s="44"/>
      <c r="D187" s="44"/>
      <c r="E187" s="44"/>
      <c r="F187" s="103">
        <f>SUM(F186)</f>
        <v>383.83</v>
      </c>
      <c r="G187" s="103">
        <f>SUM(G186)</f>
        <v>383.83</v>
      </c>
      <c r="H187" s="41"/>
    </row>
    <row r="188" spans="1:10" s="42" customFormat="1" ht="13.5" thickBot="1">
      <c r="A188" s="313" t="s">
        <v>11</v>
      </c>
      <c r="B188" s="72" t="s">
        <v>11</v>
      </c>
      <c r="C188" s="72" t="s">
        <v>11</v>
      </c>
      <c r="D188" s="72" t="s">
        <v>11</v>
      </c>
      <c r="E188" s="72" t="s">
        <v>11</v>
      </c>
      <c r="F188" s="239">
        <f>F164+F168+F171+F173+F175+F179+F181+F185+F187</f>
        <v>333234.87</v>
      </c>
      <c r="G188" s="239">
        <f>G164+G168+G171+G173+G175+G179+G181+G185+G187</f>
        <v>333234.87</v>
      </c>
      <c r="H188" s="81" t="s">
        <v>88</v>
      </c>
      <c r="J188" s="278" t="e">
        <f>G188+#REF!+iunie!G171</f>
        <v>#REF!</v>
      </c>
    </row>
    <row r="191" spans="1:10" ht="30" customHeight="1">
      <c r="A191" s="497" t="s">
        <v>409</v>
      </c>
      <c r="B191" s="498"/>
      <c r="C191" s="498"/>
      <c r="D191" s="498"/>
      <c r="E191" s="498"/>
      <c r="F191" s="498"/>
      <c r="G191" s="498"/>
      <c r="H191" s="498"/>
    </row>
    <row r="192" spans="1:10">
      <c r="A192"/>
      <c r="B192"/>
      <c r="C192"/>
      <c r="D192"/>
      <c r="E192"/>
    </row>
    <row r="193" spans="1:8">
      <c r="G193" s="268"/>
    </row>
    <row r="194" spans="1:8" ht="13.5" thickBot="1">
      <c r="G194" s="268"/>
    </row>
    <row r="195" spans="1:8" s="26" customFormat="1" ht="23.25" thickBot="1">
      <c r="A195" s="314" t="s">
        <v>0</v>
      </c>
      <c r="B195" s="315" t="s">
        <v>2</v>
      </c>
      <c r="C195" s="315" t="s">
        <v>1</v>
      </c>
      <c r="D195" s="315" t="s">
        <v>3</v>
      </c>
      <c r="E195" s="315" t="s">
        <v>4</v>
      </c>
      <c r="F195" s="315" t="s">
        <v>5</v>
      </c>
      <c r="G195" s="316" t="s">
        <v>6</v>
      </c>
      <c r="H195" s="317" t="s">
        <v>79</v>
      </c>
    </row>
    <row r="196" spans="1:8">
      <c r="A196" s="177" t="s">
        <v>8</v>
      </c>
      <c r="B196" s="178" t="s">
        <v>10</v>
      </c>
      <c r="C196" s="178" t="s">
        <v>9</v>
      </c>
      <c r="D196" s="178" t="s">
        <v>410</v>
      </c>
      <c r="E196" s="178" t="s">
        <v>397</v>
      </c>
      <c r="F196" s="173">
        <v>1146393.54</v>
      </c>
      <c r="G196" s="173">
        <v>1146393.54</v>
      </c>
      <c r="H196" s="175" t="s">
        <v>7</v>
      </c>
    </row>
    <row r="197" spans="1:8">
      <c r="A197" s="174" t="s">
        <v>8</v>
      </c>
      <c r="B197" s="76" t="s">
        <v>10</v>
      </c>
      <c r="C197" s="76" t="s">
        <v>9</v>
      </c>
      <c r="D197" s="76" t="s">
        <v>412</v>
      </c>
      <c r="E197" s="76" t="s">
        <v>397</v>
      </c>
      <c r="F197" s="452">
        <v>67429.8</v>
      </c>
      <c r="G197" s="452">
        <v>67429.8</v>
      </c>
      <c r="H197" s="175" t="s">
        <v>73</v>
      </c>
    </row>
    <row r="198" spans="1:8" ht="13.5" thickBot="1">
      <c r="A198" s="186" t="s">
        <v>8</v>
      </c>
      <c r="B198" s="187" t="s">
        <v>10</v>
      </c>
      <c r="C198" s="187" t="s">
        <v>9</v>
      </c>
      <c r="D198" s="187" t="s">
        <v>411</v>
      </c>
      <c r="E198" s="187" t="s">
        <v>397</v>
      </c>
      <c r="F198" s="188">
        <v>785.6</v>
      </c>
      <c r="G198" s="188">
        <v>785.6</v>
      </c>
      <c r="H198" s="189" t="s">
        <v>188</v>
      </c>
    </row>
    <row r="199" spans="1:8" s="42" customFormat="1" ht="13.5" thickBot="1">
      <c r="A199" s="193"/>
      <c r="B199" s="194"/>
      <c r="C199" s="194"/>
      <c r="D199" s="194"/>
      <c r="E199" s="194"/>
      <c r="F199" s="195">
        <f>SUM(F196:F198)</f>
        <v>1214608.9400000002</v>
      </c>
      <c r="G199" s="195">
        <f>SUM(G196:G198)</f>
        <v>1214608.9400000002</v>
      </c>
      <c r="H199" s="318"/>
    </row>
    <row r="200" spans="1:8">
      <c r="A200" s="177" t="s">
        <v>33</v>
      </c>
      <c r="B200" s="178" t="s">
        <v>31</v>
      </c>
      <c r="C200" s="178" t="s">
        <v>32</v>
      </c>
      <c r="D200" s="178" t="s">
        <v>415</v>
      </c>
      <c r="E200" s="178" t="s">
        <v>397</v>
      </c>
      <c r="F200" s="173">
        <v>12481.95</v>
      </c>
      <c r="G200" s="173">
        <v>12481.95</v>
      </c>
      <c r="H200" s="175" t="s">
        <v>7</v>
      </c>
    </row>
    <row r="201" spans="1:8">
      <c r="A201" s="174" t="s">
        <v>33</v>
      </c>
      <c r="B201" s="76" t="s">
        <v>31</v>
      </c>
      <c r="C201" s="76" t="s">
        <v>32</v>
      </c>
      <c r="D201" s="76" t="s">
        <v>413</v>
      </c>
      <c r="E201" s="76" t="s">
        <v>397</v>
      </c>
      <c r="F201" s="452">
        <v>50.56</v>
      </c>
      <c r="G201" s="452">
        <v>50.56</v>
      </c>
      <c r="H201" s="176" t="s">
        <v>73</v>
      </c>
    </row>
    <row r="202" spans="1:8" ht="13.5" thickBot="1">
      <c r="A202" s="186" t="s">
        <v>33</v>
      </c>
      <c r="B202" s="187" t="s">
        <v>31</v>
      </c>
      <c r="C202" s="187" t="s">
        <v>32</v>
      </c>
      <c r="D202" s="187" t="s">
        <v>414</v>
      </c>
      <c r="E202" s="187" t="s">
        <v>397</v>
      </c>
      <c r="F202" s="188">
        <v>6280.84</v>
      </c>
      <c r="G202" s="188">
        <v>6280.84</v>
      </c>
      <c r="H202" s="189" t="s">
        <v>75</v>
      </c>
    </row>
    <row r="203" spans="1:8" s="42" customFormat="1" ht="13.5" thickBot="1">
      <c r="A203" s="193"/>
      <c r="B203" s="194"/>
      <c r="C203" s="194"/>
      <c r="D203" s="194"/>
      <c r="E203" s="194"/>
      <c r="F203" s="195">
        <f>SUM(F200:F202)</f>
        <v>18813.349999999999</v>
      </c>
      <c r="G203" s="195">
        <f>SUM(G200:G202)</f>
        <v>18813.349999999999</v>
      </c>
      <c r="H203" s="318"/>
    </row>
    <row r="204" spans="1:8" ht="13.5" thickBot="1">
      <c r="A204" s="182" t="s">
        <v>36</v>
      </c>
      <c r="B204" s="183" t="s">
        <v>34</v>
      </c>
      <c r="C204" s="183" t="s">
        <v>35</v>
      </c>
      <c r="D204" s="183" t="s">
        <v>416</v>
      </c>
      <c r="E204" s="183" t="s">
        <v>397</v>
      </c>
      <c r="F204" s="184">
        <v>8671.9</v>
      </c>
      <c r="G204" s="184">
        <v>8671.9</v>
      </c>
      <c r="H204" s="189" t="s">
        <v>7</v>
      </c>
    </row>
    <row r="205" spans="1:8" s="42" customFormat="1" ht="13.5" thickBot="1">
      <c r="A205" s="193"/>
      <c r="B205" s="194"/>
      <c r="C205" s="194"/>
      <c r="D205" s="194"/>
      <c r="E205" s="194"/>
      <c r="F205" s="195">
        <f>SUM(F204)</f>
        <v>8671.9</v>
      </c>
      <c r="G205" s="195">
        <f>SUM(G204)</f>
        <v>8671.9</v>
      </c>
      <c r="H205" s="318"/>
    </row>
    <row r="206" spans="1:8">
      <c r="A206" s="177" t="s">
        <v>39</v>
      </c>
      <c r="B206" s="178" t="s">
        <v>37</v>
      </c>
      <c r="C206" s="178" t="s">
        <v>38</v>
      </c>
      <c r="D206" s="178" t="s">
        <v>419</v>
      </c>
      <c r="E206" s="178" t="s">
        <v>418</v>
      </c>
      <c r="F206" s="173">
        <v>872.28</v>
      </c>
      <c r="G206" s="173">
        <v>872.28</v>
      </c>
      <c r="H206" s="175" t="s">
        <v>7</v>
      </c>
    </row>
    <row r="207" spans="1:8">
      <c r="A207" s="174" t="s">
        <v>39</v>
      </c>
      <c r="B207" s="76" t="s">
        <v>37</v>
      </c>
      <c r="C207" s="76" t="s">
        <v>38</v>
      </c>
      <c r="D207" s="76" t="s">
        <v>417</v>
      </c>
      <c r="E207" s="76" t="s">
        <v>418</v>
      </c>
      <c r="F207" s="452">
        <v>135.79</v>
      </c>
      <c r="G207" s="452">
        <v>135.79</v>
      </c>
      <c r="H207" s="176" t="s">
        <v>73</v>
      </c>
    </row>
    <row r="208" spans="1:8" ht="13.5" thickBot="1">
      <c r="A208" s="186" t="s">
        <v>39</v>
      </c>
      <c r="B208" s="187" t="s">
        <v>37</v>
      </c>
      <c r="C208" s="187" t="s">
        <v>38</v>
      </c>
      <c r="D208" s="187" t="s">
        <v>420</v>
      </c>
      <c r="E208" s="187" t="s">
        <v>418</v>
      </c>
      <c r="F208" s="188">
        <v>3699.52</v>
      </c>
      <c r="G208" s="188">
        <v>3699.52</v>
      </c>
      <c r="H208" s="185" t="s">
        <v>188</v>
      </c>
    </row>
    <row r="209" spans="1:10" s="42" customFormat="1" ht="13.5" thickBot="1">
      <c r="A209" s="193"/>
      <c r="B209" s="194"/>
      <c r="C209" s="194"/>
      <c r="D209" s="194"/>
      <c r="E209" s="194"/>
      <c r="F209" s="195">
        <f>SUM(F206:F208)</f>
        <v>4707.59</v>
      </c>
      <c r="G209" s="195">
        <f>SUM(G206:G208)</f>
        <v>4707.59</v>
      </c>
      <c r="H209" s="196"/>
    </row>
    <row r="210" spans="1:10">
      <c r="A210" s="177" t="s">
        <v>20</v>
      </c>
      <c r="B210" s="178" t="s">
        <v>18</v>
      </c>
      <c r="C210" s="178" t="s">
        <v>19</v>
      </c>
      <c r="D210" s="178" t="s">
        <v>421</v>
      </c>
      <c r="E210" s="178" t="s">
        <v>394</v>
      </c>
      <c r="F210" s="173">
        <v>368532.64</v>
      </c>
      <c r="G210" s="173">
        <v>368532.64</v>
      </c>
      <c r="H210" s="175" t="s">
        <v>7</v>
      </c>
    </row>
    <row r="211" spans="1:10">
      <c r="A211" s="174" t="s">
        <v>20</v>
      </c>
      <c r="B211" s="76" t="s">
        <v>18</v>
      </c>
      <c r="C211" s="76" t="s">
        <v>19</v>
      </c>
      <c r="D211" s="76" t="s">
        <v>422</v>
      </c>
      <c r="E211" s="76" t="s">
        <v>394</v>
      </c>
      <c r="F211" s="452">
        <v>330.44</v>
      </c>
      <c r="G211" s="452">
        <v>330.44</v>
      </c>
      <c r="H211" s="175" t="s">
        <v>73</v>
      </c>
    </row>
    <row r="212" spans="1:10" ht="13.5" thickBot="1">
      <c r="A212" s="186" t="s">
        <v>20</v>
      </c>
      <c r="B212" s="187" t="s">
        <v>18</v>
      </c>
      <c r="C212" s="187" t="s">
        <v>19</v>
      </c>
      <c r="D212" s="187" t="s">
        <v>423</v>
      </c>
      <c r="E212" s="187" t="s">
        <v>394</v>
      </c>
      <c r="F212" s="188">
        <v>767.66</v>
      </c>
      <c r="G212" s="188">
        <v>767.66</v>
      </c>
      <c r="H212" s="185" t="s">
        <v>188</v>
      </c>
    </row>
    <row r="213" spans="1:10" s="42" customFormat="1" ht="13.5" thickBot="1">
      <c r="A213" s="193"/>
      <c r="B213" s="194"/>
      <c r="C213" s="194"/>
      <c r="D213" s="194"/>
      <c r="E213" s="194"/>
      <c r="F213" s="195">
        <f>SUM(F210:F212)</f>
        <v>369630.74</v>
      </c>
      <c r="G213" s="195">
        <f>SUM(G210:G212)</f>
        <v>369630.74</v>
      </c>
      <c r="H213" s="196"/>
    </row>
    <row r="214" spans="1:10" s="42" customFormat="1" ht="13.5" thickBot="1">
      <c r="A214" s="92" t="s">
        <v>11</v>
      </c>
      <c r="B214" s="93" t="s">
        <v>11</v>
      </c>
      <c r="C214" s="93" t="s">
        <v>11</v>
      </c>
      <c r="D214" s="93" t="s">
        <v>11</v>
      </c>
      <c r="E214" s="93" t="s">
        <v>11</v>
      </c>
      <c r="F214" s="82">
        <f>F199+F203+F205+F209+F213</f>
        <v>1616432.5200000003</v>
      </c>
      <c r="G214" s="74">
        <f>G199+G203+G205+G209+G213</f>
        <v>1616432.5200000003</v>
      </c>
      <c r="H214" s="75" t="s">
        <v>88</v>
      </c>
      <c r="J214" s="278"/>
    </row>
    <row r="218" spans="1:10" ht="30" customHeight="1">
      <c r="A218" s="497" t="s">
        <v>390</v>
      </c>
      <c r="B218" s="498"/>
      <c r="C218" s="498"/>
      <c r="D218" s="498"/>
      <c r="E218" s="498"/>
      <c r="F218" s="498"/>
      <c r="G218" s="498"/>
      <c r="H218" s="492"/>
    </row>
    <row r="219" spans="1:10">
      <c r="A219"/>
      <c r="B219"/>
      <c r="C219"/>
      <c r="D219"/>
      <c r="E219"/>
    </row>
    <row r="220" spans="1:10">
      <c r="D220"/>
      <c r="E220"/>
    </row>
    <row r="221" spans="1:10">
      <c r="D221"/>
      <c r="E221"/>
    </row>
    <row r="222" spans="1:10">
      <c r="D222"/>
      <c r="E222"/>
    </row>
    <row r="223" spans="1:10">
      <c r="D223"/>
      <c r="E223"/>
    </row>
    <row r="224" spans="1:10">
      <c r="D224"/>
      <c r="E224"/>
    </row>
    <row r="225" spans="1:9" s="26" customFormat="1" ht="22.5">
      <c r="A225" s="302" t="s">
        <v>0</v>
      </c>
      <c r="B225" s="302" t="s">
        <v>2</v>
      </c>
      <c r="C225" s="302" t="s">
        <v>1</v>
      </c>
      <c r="D225" s="302" t="s">
        <v>3</v>
      </c>
      <c r="E225" s="302" t="s">
        <v>4</v>
      </c>
      <c r="F225" s="302" t="s">
        <v>5</v>
      </c>
      <c r="G225" s="302" t="s">
        <v>6</v>
      </c>
      <c r="H225" s="321" t="s">
        <v>89</v>
      </c>
      <c r="I225" s="302" t="s">
        <v>222</v>
      </c>
    </row>
    <row r="226" spans="1:9">
      <c r="A226" s="177" t="s">
        <v>8</v>
      </c>
      <c r="B226" s="178" t="s">
        <v>10</v>
      </c>
      <c r="C226" s="178" t="s">
        <v>9</v>
      </c>
      <c r="D226" s="178">
        <v>452</v>
      </c>
      <c r="E226" s="76" t="s">
        <v>424</v>
      </c>
      <c r="F226" s="303">
        <v>7087282.7300000004</v>
      </c>
      <c r="G226" s="303">
        <v>228187.46</v>
      </c>
      <c r="H226" s="320">
        <f>F226-G226</f>
        <v>6859095.2700000005</v>
      </c>
      <c r="I226" s="301" t="s">
        <v>277</v>
      </c>
    </row>
    <row r="227" spans="1:9">
      <c r="A227" s="263" t="s">
        <v>11</v>
      </c>
      <c r="B227" s="263" t="s">
        <v>11</v>
      </c>
      <c r="C227" s="263" t="s">
        <v>11</v>
      </c>
      <c r="D227" s="300" t="s">
        <v>11</v>
      </c>
      <c r="E227" s="300" t="s">
        <v>11</v>
      </c>
      <c r="F227" s="304">
        <f>SUM(F226)</f>
        <v>7087282.7300000004</v>
      </c>
      <c r="G227" s="304">
        <f>SUM(G226)</f>
        <v>228187.46</v>
      </c>
      <c r="H227" s="304">
        <f>H226</f>
        <v>6859095.2700000005</v>
      </c>
      <c r="I227" s="300" t="s">
        <v>88</v>
      </c>
    </row>
    <row r="228" spans="1:9">
      <c r="D228"/>
      <c r="E228"/>
    </row>
    <row r="232" spans="1:9">
      <c r="F232" s="42" t="s">
        <v>748</v>
      </c>
      <c r="G232" s="278">
        <f>G227+G214+G188+G150+G136+G124+G110+G94+G57+G15</f>
        <v>38211480.000000007</v>
      </c>
    </row>
  </sheetData>
  <mergeCells count="10">
    <mergeCell ref="A128:G128"/>
    <mergeCell ref="A141:G141"/>
    <mergeCell ref="A155:H155"/>
    <mergeCell ref="A191:H191"/>
    <mergeCell ref="A218:G218"/>
    <mergeCell ref="A6:J6"/>
    <mergeCell ref="A19:H19"/>
    <mergeCell ref="A61:H61"/>
    <mergeCell ref="A98:H98"/>
    <mergeCell ref="A116:H11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0"/>
  <sheetViews>
    <sheetView topLeftCell="A200" workbookViewId="0">
      <selection activeCell="F240" sqref="F240:G240"/>
    </sheetView>
  </sheetViews>
  <sheetFormatPr defaultRowHeight="12.75"/>
  <cols>
    <col min="1" max="1" width="32.7109375" style="30" bestFit="1" customWidth="1"/>
    <col min="2" max="2" width="9.42578125" style="30" customWidth="1"/>
    <col min="3" max="3" width="8.42578125" style="30" customWidth="1"/>
    <col min="4" max="4" width="6.7109375" bestFit="1" customWidth="1"/>
    <col min="5" max="5" width="8.28515625" customWidth="1"/>
    <col min="6" max="6" width="15" bestFit="1" customWidth="1"/>
    <col min="7" max="7" width="13" bestFit="1" customWidth="1"/>
    <col min="8" max="8" width="10.28515625" customWidth="1"/>
    <col min="9" max="9" width="9.5703125" customWidth="1"/>
    <col min="10" max="10" width="7.28515625" customWidth="1"/>
  </cols>
  <sheetData>
    <row r="1" spans="1:10" ht="25.5">
      <c r="A1" s="291" t="s">
        <v>21</v>
      </c>
      <c r="D1" s="30"/>
      <c r="E1" s="8"/>
      <c r="F1" s="8"/>
      <c r="I1" s="3" t="s">
        <v>22</v>
      </c>
    </row>
    <row r="2" spans="1:10">
      <c r="D2" s="30"/>
      <c r="E2" s="8"/>
      <c r="F2" s="8"/>
      <c r="I2" s="2" t="s">
        <v>76</v>
      </c>
    </row>
    <row r="3" spans="1:10">
      <c r="D3" s="30"/>
      <c r="E3" s="8"/>
      <c r="F3" s="8"/>
      <c r="I3" s="2" t="s">
        <v>23</v>
      </c>
    </row>
    <row r="4" spans="1:10">
      <c r="D4" s="30"/>
    </row>
    <row r="5" spans="1:10">
      <c r="D5" s="30"/>
    </row>
    <row r="6" spans="1:10" ht="30" customHeight="1">
      <c r="A6" s="497" t="s">
        <v>481</v>
      </c>
      <c r="B6" s="498"/>
      <c r="C6" s="498"/>
      <c r="D6" s="498"/>
      <c r="E6" s="498"/>
      <c r="F6" s="498"/>
      <c r="G6" s="498"/>
      <c r="H6" s="326"/>
      <c r="I6" s="319"/>
    </row>
    <row r="7" spans="1:10">
      <c r="A7"/>
      <c r="B7"/>
      <c r="C7"/>
    </row>
    <row r="13" spans="1:10" s="26" customFormat="1" ht="33.75">
      <c r="A13" s="302" t="s">
        <v>0</v>
      </c>
      <c r="B13" s="302" t="s">
        <v>2</v>
      </c>
      <c r="C13" s="302" t="s">
        <v>1</v>
      </c>
      <c r="D13" s="302" t="s">
        <v>3</v>
      </c>
      <c r="E13" s="302" t="s">
        <v>4</v>
      </c>
      <c r="F13" s="302" t="s">
        <v>5</v>
      </c>
      <c r="G13" s="302" t="s">
        <v>6</v>
      </c>
      <c r="H13" s="321" t="s">
        <v>487</v>
      </c>
      <c r="I13" s="321" t="s">
        <v>89</v>
      </c>
      <c r="J13" s="302" t="s">
        <v>222</v>
      </c>
    </row>
    <row r="14" spans="1:10">
      <c r="A14" s="177" t="s">
        <v>8</v>
      </c>
      <c r="B14" s="178" t="s">
        <v>10</v>
      </c>
      <c r="C14" s="178" t="s">
        <v>9</v>
      </c>
      <c r="D14" s="178">
        <v>452</v>
      </c>
      <c r="E14" s="76" t="s">
        <v>424</v>
      </c>
      <c r="F14" s="303">
        <v>7087282.7300000004</v>
      </c>
      <c r="G14" s="303">
        <v>6859095.2699999996</v>
      </c>
      <c r="H14" s="320">
        <v>228187.46</v>
      </c>
      <c r="I14" s="320">
        <f>F14-G14-H14</f>
        <v>9.0221874415874481E-10</v>
      </c>
      <c r="J14" s="301" t="s">
        <v>277</v>
      </c>
    </row>
    <row r="15" spans="1:10">
      <c r="A15" s="263" t="s">
        <v>11</v>
      </c>
      <c r="B15" s="263" t="s">
        <v>11</v>
      </c>
      <c r="C15" s="263" t="s">
        <v>11</v>
      </c>
      <c r="D15" s="300" t="s">
        <v>11</v>
      </c>
      <c r="E15" s="300" t="s">
        <v>11</v>
      </c>
      <c r="F15" s="304">
        <f>SUM(F14)</f>
        <v>7087282.7300000004</v>
      </c>
      <c r="G15" s="304">
        <f>SUM(G14)</f>
        <v>6859095.2699999996</v>
      </c>
      <c r="H15" s="304">
        <f>SUM(H14)</f>
        <v>228187.46</v>
      </c>
      <c r="I15" s="304">
        <f>I14</f>
        <v>9.0221874415874481E-10</v>
      </c>
      <c r="J15" s="300" t="s">
        <v>88</v>
      </c>
    </row>
    <row r="18" spans="1:8" ht="30" customHeight="1">
      <c r="A18" s="497" t="s">
        <v>483</v>
      </c>
      <c r="B18" s="498"/>
      <c r="C18" s="498"/>
      <c r="D18" s="498"/>
      <c r="E18" s="498"/>
      <c r="F18" s="498"/>
      <c r="G18" s="498"/>
      <c r="H18" s="492"/>
    </row>
    <row r="19" spans="1:8">
      <c r="A19"/>
      <c r="B19"/>
      <c r="C19"/>
      <c r="G19" s="333"/>
    </row>
    <row r="20" spans="1:8" ht="13.5" thickBot="1">
      <c r="D20" s="30"/>
      <c r="E20" s="30"/>
      <c r="G20" s="333"/>
    </row>
    <row r="21" spans="1:8" s="26" customFormat="1" ht="23.25" thickBot="1">
      <c r="A21" s="111" t="s">
        <v>0</v>
      </c>
      <c r="B21" s="112" t="s">
        <v>2</v>
      </c>
      <c r="C21" s="112" t="s">
        <v>1</v>
      </c>
      <c r="D21" s="112" t="s">
        <v>3</v>
      </c>
      <c r="E21" s="112" t="s">
        <v>4</v>
      </c>
      <c r="F21" s="112" t="s">
        <v>5</v>
      </c>
      <c r="G21" s="112" t="s">
        <v>6</v>
      </c>
      <c r="H21" s="113" t="s">
        <v>74</v>
      </c>
    </row>
    <row r="22" spans="1:8">
      <c r="A22" s="40" t="s">
        <v>17</v>
      </c>
      <c r="B22" s="35" t="s">
        <v>15</v>
      </c>
      <c r="C22" s="35" t="s">
        <v>16</v>
      </c>
      <c r="D22" s="147" t="s">
        <v>425</v>
      </c>
      <c r="E22" s="35" t="s">
        <v>426</v>
      </c>
      <c r="F22" s="11">
        <v>557894.46</v>
      </c>
      <c r="G22" s="334">
        <v>557894.46</v>
      </c>
      <c r="H22" s="200" t="s">
        <v>7</v>
      </c>
    </row>
    <row r="23" spans="1:8">
      <c r="A23" s="37" t="s">
        <v>17</v>
      </c>
      <c r="B23" s="32" t="s">
        <v>15</v>
      </c>
      <c r="C23" s="32" t="s">
        <v>16</v>
      </c>
      <c r="D23" s="110" t="s">
        <v>427</v>
      </c>
      <c r="E23" s="32" t="s">
        <v>426</v>
      </c>
      <c r="F23" s="1">
        <v>151542.07999999999</v>
      </c>
      <c r="G23" s="335">
        <v>151409.96</v>
      </c>
      <c r="H23" s="281" t="s">
        <v>85</v>
      </c>
    </row>
    <row r="24" spans="1:8" ht="13.5" thickBot="1">
      <c r="A24" s="38" t="s">
        <v>17</v>
      </c>
      <c r="B24" s="33" t="s">
        <v>15</v>
      </c>
      <c r="C24" s="33" t="s">
        <v>16</v>
      </c>
      <c r="D24" s="52">
        <v>100</v>
      </c>
      <c r="E24" s="33" t="s">
        <v>479</v>
      </c>
      <c r="F24" s="10">
        <v>-132.12</v>
      </c>
      <c r="G24" s="336">
        <v>-132.12</v>
      </c>
      <c r="H24" s="286"/>
    </row>
    <row r="25" spans="1:8" s="42" customFormat="1" ht="13.5" thickBot="1">
      <c r="A25" s="85"/>
      <c r="B25" s="86"/>
      <c r="C25" s="86"/>
      <c r="D25" s="145"/>
      <c r="E25" s="86"/>
      <c r="F25" s="103">
        <f>SUM(F22:F24)</f>
        <v>709304.41999999993</v>
      </c>
      <c r="G25" s="164">
        <f>SUM(G22:G23)</f>
        <v>709304.41999999993</v>
      </c>
      <c r="H25" s="43"/>
    </row>
    <row r="26" spans="1:8">
      <c r="A26" s="36" t="s">
        <v>33</v>
      </c>
      <c r="B26" s="31" t="s">
        <v>31</v>
      </c>
      <c r="C26" s="31" t="s">
        <v>32</v>
      </c>
      <c r="D26" s="144" t="s">
        <v>428</v>
      </c>
      <c r="E26" s="31" t="s">
        <v>429</v>
      </c>
      <c r="F26" s="58">
        <v>523266.49</v>
      </c>
      <c r="G26" s="337">
        <v>523266.49</v>
      </c>
      <c r="H26" s="285" t="s">
        <v>7</v>
      </c>
    </row>
    <row r="27" spans="1:8">
      <c r="A27" s="37" t="s">
        <v>33</v>
      </c>
      <c r="B27" s="32" t="s">
        <v>31</v>
      </c>
      <c r="C27" s="32" t="s">
        <v>32</v>
      </c>
      <c r="D27" s="110" t="s">
        <v>430</v>
      </c>
      <c r="E27" s="32" t="s">
        <v>429</v>
      </c>
      <c r="F27" s="1">
        <v>223161.87</v>
      </c>
      <c r="G27" s="335">
        <v>223161.87</v>
      </c>
      <c r="H27" s="281" t="s">
        <v>73</v>
      </c>
    </row>
    <row r="28" spans="1:8">
      <c r="A28" s="37" t="s">
        <v>33</v>
      </c>
      <c r="B28" s="32" t="s">
        <v>31</v>
      </c>
      <c r="C28" s="32" t="s">
        <v>32</v>
      </c>
      <c r="D28" s="110" t="s">
        <v>431</v>
      </c>
      <c r="E28" s="32" t="s">
        <v>429</v>
      </c>
      <c r="F28" s="1">
        <v>218463.16</v>
      </c>
      <c r="G28" s="335">
        <v>218463.16</v>
      </c>
      <c r="H28" s="281" t="s">
        <v>85</v>
      </c>
    </row>
    <row r="29" spans="1:8">
      <c r="A29" s="37" t="s">
        <v>33</v>
      </c>
      <c r="B29" s="32" t="s">
        <v>31</v>
      </c>
      <c r="C29" s="32" t="s">
        <v>32</v>
      </c>
      <c r="D29" s="110">
        <v>45</v>
      </c>
      <c r="E29" s="32" t="s">
        <v>482</v>
      </c>
      <c r="F29" s="1">
        <v>-1067.6199999999999</v>
      </c>
      <c r="G29" s="335">
        <v>-1067.6199999999999</v>
      </c>
      <c r="H29" s="281" t="s">
        <v>85</v>
      </c>
    </row>
    <row r="30" spans="1:8" ht="13.5" thickBot="1">
      <c r="A30" s="38" t="s">
        <v>33</v>
      </c>
      <c r="B30" s="33" t="s">
        <v>31</v>
      </c>
      <c r="C30" s="33" t="s">
        <v>32</v>
      </c>
      <c r="D30" s="52" t="s">
        <v>432</v>
      </c>
      <c r="E30" s="33" t="s">
        <v>429</v>
      </c>
      <c r="F30" s="10">
        <v>85200.960000000006</v>
      </c>
      <c r="G30" s="336">
        <v>85200.960000000006</v>
      </c>
      <c r="H30" s="286" t="s">
        <v>75</v>
      </c>
    </row>
    <row r="31" spans="1:8" s="42" customFormat="1" ht="13.5" thickBot="1">
      <c r="A31" s="85"/>
      <c r="B31" s="86"/>
      <c r="C31" s="86"/>
      <c r="D31" s="145"/>
      <c r="E31" s="86"/>
      <c r="F31" s="103">
        <f>SUM(F26:F30)</f>
        <v>1049024.8600000001</v>
      </c>
      <c r="G31" s="164">
        <f>SUM(G26:G30)</f>
        <v>1049024.8600000001</v>
      </c>
      <c r="H31" s="43"/>
    </row>
    <row r="32" spans="1:8">
      <c r="A32" s="36" t="s">
        <v>36</v>
      </c>
      <c r="B32" s="31" t="s">
        <v>34</v>
      </c>
      <c r="C32" s="31" t="s">
        <v>35</v>
      </c>
      <c r="D32" s="144" t="s">
        <v>434</v>
      </c>
      <c r="E32" s="31" t="s">
        <v>429</v>
      </c>
      <c r="F32" s="58">
        <v>999145.74</v>
      </c>
      <c r="G32" s="337">
        <v>999145.74</v>
      </c>
      <c r="H32" s="285" t="s">
        <v>7</v>
      </c>
    </row>
    <row r="33" spans="1:8">
      <c r="A33" s="37" t="s">
        <v>36</v>
      </c>
      <c r="B33" s="32" t="s">
        <v>34</v>
      </c>
      <c r="C33" s="32" t="s">
        <v>35</v>
      </c>
      <c r="D33" s="110" t="s">
        <v>433</v>
      </c>
      <c r="E33" s="32" t="s">
        <v>429</v>
      </c>
      <c r="F33" s="1">
        <v>52060.86</v>
      </c>
      <c r="G33" s="335">
        <v>52060.86</v>
      </c>
      <c r="H33" s="281" t="s">
        <v>73</v>
      </c>
    </row>
    <row r="34" spans="1:8">
      <c r="A34" s="37" t="s">
        <v>36</v>
      </c>
      <c r="B34" s="32" t="s">
        <v>34</v>
      </c>
      <c r="C34" s="32" t="s">
        <v>35</v>
      </c>
      <c r="D34" s="110">
        <v>2532</v>
      </c>
      <c r="E34" s="32" t="s">
        <v>482</v>
      </c>
      <c r="F34" s="1">
        <v>-29.24</v>
      </c>
      <c r="G34" s="335">
        <v>-29.24</v>
      </c>
      <c r="H34" s="281" t="s">
        <v>73</v>
      </c>
    </row>
    <row r="35" spans="1:8">
      <c r="A35" s="37" t="s">
        <v>36</v>
      </c>
      <c r="B35" s="32" t="s">
        <v>34</v>
      </c>
      <c r="C35" s="32" t="s">
        <v>35</v>
      </c>
      <c r="D35" s="110" t="s">
        <v>435</v>
      </c>
      <c r="E35" s="32" t="s">
        <v>429</v>
      </c>
      <c r="F35" s="1">
        <v>401104.64000000001</v>
      </c>
      <c r="G35" s="335">
        <v>401104.64000000001</v>
      </c>
      <c r="H35" s="281" t="s">
        <v>85</v>
      </c>
    </row>
    <row r="36" spans="1:8">
      <c r="A36" s="37" t="s">
        <v>36</v>
      </c>
      <c r="B36" s="32" t="s">
        <v>34</v>
      </c>
      <c r="C36" s="32" t="s">
        <v>35</v>
      </c>
      <c r="D36" s="110">
        <v>2533.1</v>
      </c>
      <c r="E36" s="32" t="s">
        <v>482</v>
      </c>
      <c r="F36" s="1">
        <v>-405</v>
      </c>
      <c r="G36" s="335">
        <v>-405</v>
      </c>
      <c r="H36" s="281"/>
    </row>
    <row r="37" spans="1:8" ht="13.5" thickBot="1">
      <c r="A37" s="38" t="s">
        <v>36</v>
      </c>
      <c r="B37" s="33" t="s">
        <v>34</v>
      </c>
      <c r="C37" s="33" t="s">
        <v>35</v>
      </c>
      <c r="D37" s="52" t="s">
        <v>436</v>
      </c>
      <c r="E37" s="33" t="s">
        <v>429</v>
      </c>
      <c r="F37" s="10">
        <v>43788.49</v>
      </c>
      <c r="G37" s="336">
        <v>43788.49</v>
      </c>
      <c r="H37" s="286" t="s">
        <v>85</v>
      </c>
    </row>
    <row r="38" spans="1:8" s="42" customFormat="1" ht="13.5" thickBot="1">
      <c r="A38" s="85"/>
      <c r="B38" s="86"/>
      <c r="C38" s="86"/>
      <c r="D38" s="145"/>
      <c r="E38" s="86"/>
      <c r="F38" s="103">
        <f>SUM(F32:F37)</f>
        <v>1495665.49</v>
      </c>
      <c r="G38" s="164">
        <f>SUM(G32:G37)</f>
        <v>1495665.49</v>
      </c>
      <c r="H38" s="43"/>
    </row>
    <row r="39" spans="1:8">
      <c r="A39" s="36" t="s">
        <v>39</v>
      </c>
      <c r="B39" s="31" t="s">
        <v>37</v>
      </c>
      <c r="C39" s="31" t="s">
        <v>38</v>
      </c>
      <c r="D39" s="144" t="s">
        <v>437</v>
      </c>
      <c r="E39" s="31" t="s">
        <v>429</v>
      </c>
      <c r="F39" s="58">
        <v>964834.58</v>
      </c>
      <c r="G39" s="337">
        <v>964834.58</v>
      </c>
      <c r="H39" s="285" t="s">
        <v>7</v>
      </c>
    </row>
    <row r="40" spans="1:8">
      <c r="A40" s="37" t="s">
        <v>39</v>
      </c>
      <c r="B40" s="32" t="s">
        <v>37</v>
      </c>
      <c r="C40" s="32" t="s">
        <v>38</v>
      </c>
      <c r="D40" s="110" t="s">
        <v>438</v>
      </c>
      <c r="E40" s="32" t="s">
        <v>429</v>
      </c>
      <c r="F40" s="1">
        <v>1344420.16</v>
      </c>
      <c r="G40" s="335">
        <v>1344420.16</v>
      </c>
      <c r="H40" s="281" t="s">
        <v>73</v>
      </c>
    </row>
    <row r="41" spans="1:8" ht="13.5" thickBot="1">
      <c r="A41" s="38" t="s">
        <v>39</v>
      </c>
      <c r="B41" s="33" t="s">
        <v>37</v>
      </c>
      <c r="C41" s="33" t="s">
        <v>38</v>
      </c>
      <c r="D41" s="52" t="s">
        <v>439</v>
      </c>
      <c r="E41" s="33" t="s">
        <v>429</v>
      </c>
      <c r="F41" s="10">
        <v>83568.61</v>
      </c>
      <c r="G41" s="336">
        <v>83568.61</v>
      </c>
      <c r="H41" s="286" t="s">
        <v>85</v>
      </c>
    </row>
    <row r="42" spans="1:8" s="42" customFormat="1" ht="13.5" thickBot="1">
      <c r="A42" s="85"/>
      <c r="B42" s="86"/>
      <c r="C42" s="86"/>
      <c r="D42" s="145"/>
      <c r="E42" s="86"/>
      <c r="F42" s="103">
        <f>SUM(F39:F41)</f>
        <v>2392823.3499999996</v>
      </c>
      <c r="G42" s="164">
        <f>SUM(G39:G41)</f>
        <v>2392823.3499999996</v>
      </c>
      <c r="H42" s="43"/>
    </row>
    <row r="43" spans="1:8">
      <c r="A43" s="36" t="s">
        <v>42</v>
      </c>
      <c r="B43" s="31" t="s">
        <v>40</v>
      </c>
      <c r="C43" s="31" t="s">
        <v>41</v>
      </c>
      <c r="D43" s="144" t="s">
        <v>440</v>
      </c>
      <c r="E43" s="31" t="s">
        <v>429</v>
      </c>
      <c r="F43" s="58">
        <v>31947.53</v>
      </c>
      <c r="G43" s="337">
        <v>31947.53</v>
      </c>
      <c r="H43" s="285" t="s">
        <v>7</v>
      </c>
    </row>
    <row r="44" spans="1:8">
      <c r="A44" s="37" t="s">
        <v>42</v>
      </c>
      <c r="B44" s="32" t="s">
        <v>40</v>
      </c>
      <c r="C44" s="32" t="s">
        <v>41</v>
      </c>
      <c r="D44" s="110" t="s">
        <v>441</v>
      </c>
      <c r="E44" s="32" t="s">
        <v>429</v>
      </c>
      <c r="F44" s="1">
        <v>78598.44</v>
      </c>
      <c r="G44" s="335">
        <v>78598.44</v>
      </c>
      <c r="H44" s="281" t="s">
        <v>73</v>
      </c>
    </row>
    <row r="45" spans="1:8">
      <c r="A45" s="37" t="s">
        <v>42</v>
      </c>
      <c r="B45" s="32" t="s">
        <v>40</v>
      </c>
      <c r="C45" s="32" t="s">
        <v>41</v>
      </c>
      <c r="D45" s="110" t="s">
        <v>442</v>
      </c>
      <c r="E45" s="32" t="s">
        <v>429</v>
      </c>
      <c r="F45" s="1">
        <v>59827.13</v>
      </c>
      <c r="G45" s="335">
        <v>59827.13</v>
      </c>
      <c r="H45" s="281" t="s">
        <v>85</v>
      </c>
    </row>
    <row r="46" spans="1:8">
      <c r="A46" s="37" t="s">
        <v>42</v>
      </c>
      <c r="B46" s="32" t="s">
        <v>40</v>
      </c>
      <c r="C46" s="32" t="s">
        <v>41</v>
      </c>
      <c r="D46" s="110">
        <v>25</v>
      </c>
      <c r="E46" s="32" t="s">
        <v>482</v>
      </c>
      <c r="F46" s="1">
        <v>-105.29</v>
      </c>
      <c r="G46" s="335">
        <v>-105.29</v>
      </c>
      <c r="H46" s="281" t="s">
        <v>85</v>
      </c>
    </row>
    <row r="47" spans="1:8" ht="13.5" thickBot="1">
      <c r="A47" s="38" t="s">
        <v>42</v>
      </c>
      <c r="B47" s="33" t="s">
        <v>40</v>
      </c>
      <c r="C47" s="33" t="s">
        <v>41</v>
      </c>
      <c r="D47" s="52" t="s">
        <v>443</v>
      </c>
      <c r="E47" s="33" t="s">
        <v>429</v>
      </c>
      <c r="F47" s="10">
        <v>35644.120000000003</v>
      </c>
      <c r="G47" s="336">
        <v>35644.120000000003</v>
      </c>
      <c r="H47" s="286" t="s">
        <v>85</v>
      </c>
    </row>
    <row r="48" spans="1:8" s="42" customFormat="1" ht="13.5" thickBot="1">
      <c r="A48" s="85"/>
      <c r="B48" s="86"/>
      <c r="C48" s="86"/>
      <c r="D48" s="145"/>
      <c r="E48" s="86"/>
      <c r="F48" s="103">
        <f>SUM(F43:F47)</f>
        <v>205911.93</v>
      </c>
      <c r="G48" s="164">
        <f>SUM(G43:G47)</f>
        <v>205911.93</v>
      </c>
      <c r="H48" s="43"/>
    </row>
    <row r="49" spans="1:9">
      <c r="A49" s="36" t="s">
        <v>57</v>
      </c>
      <c r="B49" s="31" t="s">
        <v>55</v>
      </c>
      <c r="C49" s="31" t="s">
        <v>56</v>
      </c>
      <c r="D49" s="144" t="s">
        <v>314</v>
      </c>
      <c r="E49" s="31" t="s">
        <v>429</v>
      </c>
      <c r="F49" s="58">
        <v>22226.67</v>
      </c>
      <c r="G49" s="337">
        <v>22226.67</v>
      </c>
      <c r="H49" s="285" t="s">
        <v>7</v>
      </c>
    </row>
    <row r="50" spans="1:9">
      <c r="A50" s="37" t="s">
        <v>57</v>
      </c>
      <c r="B50" s="32" t="s">
        <v>55</v>
      </c>
      <c r="C50" s="32" t="s">
        <v>56</v>
      </c>
      <c r="D50" s="110" t="s">
        <v>243</v>
      </c>
      <c r="E50" s="32" t="s">
        <v>429</v>
      </c>
      <c r="F50" s="1">
        <v>112285.46</v>
      </c>
      <c r="G50" s="335">
        <v>112285.46</v>
      </c>
      <c r="H50" s="281" t="s">
        <v>73</v>
      </c>
    </row>
    <row r="51" spans="1:9">
      <c r="A51" s="37" t="s">
        <v>57</v>
      </c>
      <c r="B51" s="32" t="s">
        <v>55</v>
      </c>
      <c r="C51" s="32" t="s">
        <v>56</v>
      </c>
      <c r="D51" s="110" t="s">
        <v>354</v>
      </c>
      <c r="E51" s="32" t="s">
        <v>429</v>
      </c>
      <c r="F51" s="1">
        <v>42442.87</v>
      </c>
      <c r="G51" s="335">
        <v>42442.87</v>
      </c>
      <c r="H51" s="281" t="s">
        <v>85</v>
      </c>
    </row>
    <row r="52" spans="1:9" ht="13.5" thickBot="1">
      <c r="A52" s="38" t="s">
        <v>57</v>
      </c>
      <c r="B52" s="33" t="s">
        <v>55</v>
      </c>
      <c r="C52" s="33" t="s">
        <v>56</v>
      </c>
      <c r="D52" s="52" t="s">
        <v>291</v>
      </c>
      <c r="E52" s="33" t="s">
        <v>429</v>
      </c>
      <c r="F52" s="10">
        <v>15300.35</v>
      </c>
      <c r="G52" s="336">
        <v>15300.35</v>
      </c>
      <c r="H52" s="286" t="s">
        <v>85</v>
      </c>
    </row>
    <row r="53" spans="1:9" s="42" customFormat="1" ht="13.5" thickBot="1">
      <c r="A53" s="85"/>
      <c r="B53" s="86"/>
      <c r="C53" s="86"/>
      <c r="D53" s="145"/>
      <c r="E53" s="86"/>
      <c r="F53" s="103">
        <f>SUM(F49:F52)</f>
        <v>192255.35</v>
      </c>
      <c r="G53" s="164">
        <f>SUM(G49:G52)</f>
        <v>192255.35</v>
      </c>
      <c r="H53" s="43"/>
    </row>
    <row r="54" spans="1:9" ht="13.5" thickBot="1">
      <c r="A54" s="39" t="s">
        <v>63</v>
      </c>
      <c r="B54" s="34" t="s">
        <v>61</v>
      </c>
      <c r="C54" s="34" t="s">
        <v>62</v>
      </c>
      <c r="D54" s="129" t="s">
        <v>444</v>
      </c>
      <c r="E54" s="34" t="s">
        <v>429</v>
      </c>
      <c r="F54" s="60">
        <v>44800.31</v>
      </c>
      <c r="G54" s="165">
        <v>44800.31</v>
      </c>
      <c r="H54" s="287" t="s">
        <v>73</v>
      </c>
    </row>
    <row r="55" spans="1:9" s="42" customFormat="1" ht="13.5" thickBot="1">
      <c r="A55" s="85"/>
      <c r="B55" s="86"/>
      <c r="C55" s="86"/>
      <c r="D55" s="145"/>
      <c r="E55" s="86"/>
      <c r="F55" s="103">
        <f>SUM(F54)</f>
        <v>44800.31</v>
      </c>
      <c r="G55" s="164">
        <f>SUM(G54)</f>
        <v>44800.31</v>
      </c>
      <c r="H55" s="43"/>
    </row>
    <row r="56" spans="1:9" ht="13.5" thickBot="1">
      <c r="A56" s="39" t="s">
        <v>82</v>
      </c>
      <c r="B56" s="34" t="s">
        <v>80</v>
      </c>
      <c r="C56" s="34" t="s">
        <v>81</v>
      </c>
      <c r="D56" s="129" t="s">
        <v>291</v>
      </c>
      <c r="E56" s="34" t="s">
        <v>429</v>
      </c>
      <c r="F56" s="60">
        <v>41781.24</v>
      </c>
      <c r="G56" s="165">
        <v>41781.24</v>
      </c>
      <c r="H56" s="287" t="s">
        <v>75</v>
      </c>
    </row>
    <row r="57" spans="1:9" s="42" customFormat="1" ht="13.5" thickBot="1">
      <c r="A57" s="85"/>
      <c r="B57" s="86"/>
      <c r="C57" s="86"/>
      <c r="D57" s="145"/>
      <c r="E57" s="86"/>
      <c r="F57" s="103">
        <f>SUM(F56)</f>
        <v>41781.24</v>
      </c>
      <c r="G57" s="164">
        <f>SUM(G56)</f>
        <v>41781.24</v>
      </c>
      <c r="H57" s="288"/>
    </row>
    <row r="58" spans="1:9" s="42" customFormat="1" ht="13.5" thickBot="1">
      <c r="A58" s="83" t="s">
        <v>11</v>
      </c>
      <c r="B58" s="84" t="s">
        <v>11</v>
      </c>
      <c r="C58" s="84" t="s">
        <v>11</v>
      </c>
      <c r="D58" s="84" t="s">
        <v>11</v>
      </c>
      <c r="E58" s="84" t="s">
        <v>11</v>
      </c>
      <c r="F58" s="64">
        <f>F25+F31+F38+F42+F48+F53+F55+F57</f>
        <v>6131566.9499999983</v>
      </c>
      <c r="G58" s="338">
        <f>G25+G31+G38+G42+G48+G53+G55+G57</f>
        <v>6131566.9499999983</v>
      </c>
      <c r="H58" s="43"/>
      <c r="I58" s="278"/>
    </row>
    <row r="62" spans="1:9" ht="30" customHeight="1">
      <c r="A62" s="497" t="s">
        <v>484</v>
      </c>
      <c r="B62" s="498"/>
      <c r="C62" s="498"/>
      <c r="D62" s="498"/>
      <c r="E62" s="498"/>
      <c r="F62" s="498"/>
      <c r="G62" s="498"/>
      <c r="H62" s="492"/>
    </row>
    <row r="63" spans="1:9">
      <c r="D63" s="30"/>
      <c r="E63" s="30"/>
    </row>
    <row r="64" spans="1:9">
      <c r="D64" s="30"/>
      <c r="E64" s="30"/>
    </row>
    <row r="65" spans="1:8">
      <c r="D65" s="30"/>
      <c r="E65" s="30"/>
    </row>
    <row r="66" spans="1:8">
      <c r="D66" s="30"/>
      <c r="E66" s="30"/>
    </row>
    <row r="67" spans="1:8" ht="13.5" thickBot="1">
      <c r="D67" s="30"/>
      <c r="E67" s="30"/>
    </row>
    <row r="68" spans="1:8" s="224" customFormat="1" ht="26.25" thickBot="1">
      <c r="A68" s="339" t="s">
        <v>0</v>
      </c>
      <c r="B68" s="340" t="s">
        <v>2</v>
      </c>
      <c r="C68" s="340" t="s">
        <v>1</v>
      </c>
      <c r="D68" s="340" t="s">
        <v>3</v>
      </c>
      <c r="E68" s="340" t="s">
        <v>4</v>
      </c>
      <c r="F68" s="341" t="s">
        <v>5</v>
      </c>
      <c r="G68" s="341" t="s">
        <v>6</v>
      </c>
      <c r="H68" s="342" t="s">
        <v>74</v>
      </c>
    </row>
    <row r="69" spans="1:8" ht="13.5" thickBot="1">
      <c r="A69" s="343" t="s">
        <v>33</v>
      </c>
      <c r="B69" s="344" t="s">
        <v>31</v>
      </c>
      <c r="C69" s="344" t="s">
        <v>32</v>
      </c>
      <c r="D69" s="344" t="s">
        <v>469</v>
      </c>
      <c r="E69" s="344" t="s">
        <v>429</v>
      </c>
      <c r="F69" s="345">
        <v>40535.699999999997</v>
      </c>
      <c r="G69" s="345">
        <v>40535.699999999997</v>
      </c>
      <c r="H69" s="346" t="s">
        <v>85</v>
      </c>
    </row>
    <row r="70" spans="1:8" s="42" customFormat="1" ht="13.5" thickBot="1">
      <c r="A70" s="94"/>
      <c r="B70" s="95"/>
      <c r="C70" s="95"/>
      <c r="D70" s="95"/>
      <c r="E70" s="95"/>
      <c r="F70" s="51">
        <f>SUM(F69)</f>
        <v>40535.699999999997</v>
      </c>
      <c r="G70" s="51">
        <f>SUM(G69)</f>
        <v>40535.699999999997</v>
      </c>
      <c r="H70" s="159"/>
    </row>
    <row r="71" spans="1:8" ht="13.5" thickBot="1">
      <c r="A71" s="39" t="s">
        <v>60</v>
      </c>
      <c r="B71" s="34" t="s">
        <v>58</v>
      </c>
      <c r="C71" s="34" t="s">
        <v>59</v>
      </c>
      <c r="D71" s="34" t="s">
        <v>470</v>
      </c>
      <c r="E71" s="34" t="s">
        <v>429</v>
      </c>
      <c r="F71" s="60">
        <v>235162.88</v>
      </c>
      <c r="G71" s="60">
        <v>235162.88</v>
      </c>
      <c r="H71" s="287" t="s">
        <v>73</v>
      </c>
    </row>
    <row r="72" spans="1:8" s="42" customFormat="1" ht="13.5" thickBot="1">
      <c r="A72" s="94"/>
      <c r="B72" s="95"/>
      <c r="C72" s="95"/>
      <c r="D72" s="95"/>
      <c r="E72" s="95"/>
      <c r="F72" s="51">
        <f>SUM(F71)</f>
        <v>235162.88</v>
      </c>
      <c r="G72" s="51">
        <f>SUM(G71)</f>
        <v>235162.88</v>
      </c>
      <c r="H72" s="159"/>
    </row>
    <row r="73" spans="1:8" s="42" customFormat="1" ht="13.5" thickBot="1">
      <c r="A73" s="92" t="s">
        <v>11</v>
      </c>
      <c r="B73" s="93" t="s">
        <v>11</v>
      </c>
      <c r="C73" s="93" t="s">
        <v>11</v>
      </c>
      <c r="D73" s="93" t="s">
        <v>11</v>
      </c>
      <c r="E73" s="93" t="s">
        <v>11</v>
      </c>
      <c r="F73" s="82">
        <f>SUM(F72,F70)</f>
        <v>275698.58</v>
      </c>
      <c r="G73" s="82">
        <f>SUM(G72,G70)</f>
        <v>275698.58</v>
      </c>
      <c r="H73" s="75" t="s">
        <v>88</v>
      </c>
    </row>
    <row r="77" spans="1:8" ht="30" customHeight="1">
      <c r="A77" s="497" t="s">
        <v>484</v>
      </c>
      <c r="B77" s="498"/>
      <c r="C77" s="498"/>
      <c r="D77" s="498"/>
      <c r="E77" s="498"/>
      <c r="F77" s="498"/>
      <c r="G77" s="498"/>
      <c r="H77" s="492"/>
    </row>
    <row r="78" spans="1:8">
      <c r="D78" s="30"/>
      <c r="E78" s="30"/>
    </row>
    <row r="79" spans="1:8">
      <c r="D79" s="30"/>
      <c r="E79" s="30"/>
    </row>
    <row r="80" spans="1:8">
      <c r="D80" s="30"/>
      <c r="E80" s="30"/>
    </row>
    <row r="81" spans="1:11" ht="13.5" thickBot="1">
      <c r="D81" s="30"/>
      <c r="E81" s="30"/>
    </row>
    <row r="82" spans="1:11" s="26" customFormat="1" ht="36" customHeight="1" thickBot="1">
      <c r="A82" s="322" t="s">
        <v>0</v>
      </c>
      <c r="B82" s="323" t="s">
        <v>2</v>
      </c>
      <c r="C82" s="323" t="s">
        <v>1</v>
      </c>
      <c r="D82" s="323" t="s">
        <v>3</v>
      </c>
      <c r="E82" s="323" t="s">
        <v>4</v>
      </c>
      <c r="F82" s="323" t="s">
        <v>5</v>
      </c>
      <c r="G82" s="323" t="s">
        <v>6</v>
      </c>
      <c r="H82" s="323" t="s">
        <v>77</v>
      </c>
      <c r="I82" s="323" t="s">
        <v>78</v>
      </c>
      <c r="J82" s="323" t="s">
        <v>79</v>
      </c>
      <c r="K82" s="324" t="s">
        <v>222</v>
      </c>
    </row>
    <row r="83" spans="1:11">
      <c r="A83" s="36" t="s">
        <v>8</v>
      </c>
      <c r="B83" s="31" t="s">
        <v>10</v>
      </c>
      <c r="C83" s="31" t="s">
        <v>9</v>
      </c>
      <c r="D83" s="31" t="s">
        <v>445</v>
      </c>
      <c r="E83" s="31" t="s">
        <v>446</v>
      </c>
      <c r="F83" s="58">
        <v>6738041.29</v>
      </c>
      <c r="G83" s="337">
        <v>6738041.29</v>
      </c>
      <c r="H83" s="21" t="s">
        <v>11</v>
      </c>
      <c r="I83" s="21" t="s">
        <v>11</v>
      </c>
      <c r="J83" s="21" t="s">
        <v>11</v>
      </c>
      <c r="K83" s="137" t="s">
        <v>7</v>
      </c>
    </row>
    <row r="84" spans="1:11">
      <c r="A84" s="37" t="s">
        <v>8</v>
      </c>
      <c r="B84" s="32" t="s">
        <v>10</v>
      </c>
      <c r="C84" s="32" t="s">
        <v>9</v>
      </c>
      <c r="D84" s="32" t="s">
        <v>447</v>
      </c>
      <c r="E84" s="32" t="s">
        <v>446</v>
      </c>
      <c r="F84" s="1">
        <v>306474.2</v>
      </c>
      <c r="G84" s="335">
        <v>306474.2</v>
      </c>
      <c r="H84" s="19" t="s">
        <v>11</v>
      </c>
      <c r="I84" s="19" t="s">
        <v>11</v>
      </c>
      <c r="J84" s="19" t="s">
        <v>11</v>
      </c>
      <c r="K84" s="128" t="s">
        <v>73</v>
      </c>
    </row>
    <row r="85" spans="1:11" ht="13.5" thickBot="1">
      <c r="A85" s="38" t="s">
        <v>8</v>
      </c>
      <c r="B85" s="33" t="s">
        <v>10</v>
      </c>
      <c r="C85" s="33" t="s">
        <v>9</v>
      </c>
      <c r="D85" s="33" t="s">
        <v>448</v>
      </c>
      <c r="E85" s="33" t="s">
        <v>446</v>
      </c>
      <c r="F85" s="10">
        <v>819585.48</v>
      </c>
      <c r="G85" s="336">
        <v>819585.48</v>
      </c>
      <c r="H85" s="20" t="s">
        <v>11</v>
      </c>
      <c r="I85" s="20" t="s">
        <v>11</v>
      </c>
      <c r="J85" s="20" t="s">
        <v>11</v>
      </c>
      <c r="K85" s="89" t="s">
        <v>471</v>
      </c>
    </row>
    <row r="86" spans="1:11" s="42" customFormat="1" ht="13.5" thickBot="1">
      <c r="A86" s="94"/>
      <c r="B86" s="95"/>
      <c r="C86" s="95"/>
      <c r="D86" s="95"/>
      <c r="E86" s="95"/>
      <c r="F86" s="51">
        <f>SUM(F83:F85)</f>
        <v>7864100.9700000007</v>
      </c>
      <c r="G86" s="347">
        <f>SUM(G83:G85)</f>
        <v>7864100.9700000007</v>
      </c>
      <c r="H86" s="53"/>
      <c r="I86" s="53"/>
      <c r="J86" s="53"/>
      <c r="K86" s="159"/>
    </row>
    <row r="87" spans="1:11">
      <c r="A87" s="36" t="s">
        <v>14</v>
      </c>
      <c r="B87" s="31" t="s">
        <v>12</v>
      </c>
      <c r="C87" s="31" t="s">
        <v>13</v>
      </c>
      <c r="D87" s="31" t="s">
        <v>449</v>
      </c>
      <c r="E87" s="31" t="s">
        <v>426</v>
      </c>
      <c r="F87" s="58">
        <v>3718769.69</v>
      </c>
      <c r="G87" s="337">
        <v>3718769.69</v>
      </c>
      <c r="H87" s="21" t="s">
        <v>11</v>
      </c>
      <c r="I87" s="21" t="s">
        <v>11</v>
      </c>
      <c r="J87" s="21" t="s">
        <v>11</v>
      </c>
      <c r="K87" s="137" t="s">
        <v>7</v>
      </c>
    </row>
    <row r="88" spans="1:11">
      <c r="A88" s="37" t="s">
        <v>14</v>
      </c>
      <c r="B88" s="32" t="s">
        <v>12</v>
      </c>
      <c r="C88" s="32" t="s">
        <v>13</v>
      </c>
      <c r="D88" s="32" t="s">
        <v>451</v>
      </c>
      <c r="E88" s="32" t="s">
        <v>426</v>
      </c>
      <c r="F88" s="1">
        <v>332777.8</v>
      </c>
      <c r="G88" s="335">
        <v>332777.8</v>
      </c>
      <c r="H88" s="19" t="s">
        <v>11</v>
      </c>
      <c r="I88" s="19" t="s">
        <v>11</v>
      </c>
      <c r="J88" s="19" t="s">
        <v>11</v>
      </c>
      <c r="K88" s="128" t="s">
        <v>73</v>
      </c>
    </row>
    <row r="89" spans="1:11" ht="13.5" thickBot="1">
      <c r="A89" s="38" t="s">
        <v>14</v>
      </c>
      <c r="B89" s="33" t="s">
        <v>12</v>
      </c>
      <c r="C89" s="33" t="s">
        <v>13</v>
      </c>
      <c r="D89" s="33" t="s">
        <v>450</v>
      </c>
      <c r="E89" s="33" t="s">
        <v>426</v>
      </c>
      <c r="F89" s="10">
        <v>1617482.01</v>
      </c>
      <c r="G89" s="336">
        <v>1617482.01</v>
      </c>
      <c r="H89" s="20" t="s">
        <v>11</v>
      </c>
      <c r="I89" s="20" t="s">
        <v>11</v>
      </c>
      <c r="J89" s="20" t="s">
        <v>11</v>
      </c>
      <c r="K89" s="87" t="s">
        <v>85</v>
      </c>
    </row>
    <row r="90" spans="1:11" s="42" customFormat="1" ht="13.5" thickBot="1">
      <c r="A90" s="85"/>
      <c r="B90" s="86"/>
      <c r="C90" s="86"/>
      <c r="D90" s="86"/>
      <c r="E90" s="86"/>
      <c r="F90" s="103">
        <f>SUM(F87:F89)</f>
        <v>5669029.5</v>
      </c>
      <c r="G90" s="164">
        <f>SUM(G87:G89)</f>
        <v>5669029.5</v>
      </c>
      <c r="H90" s="44"/>
      <c r="I90" s="44"/>
      <c r="J90" s="44"/>
      <c r="K90" s="43"/>
    </row>
    <row r="91" spans="1:11">
      <c r="A91" s="36" t="s">
        <v>45</v>
      </c>
      <c r="B91" s="31" t="s">
        <v>43</v>
      </c>
      <c r="C91" s="31" t="s">
        <v>44</v>
      </c>
      <c r="D91" s="31" t="s">
        <v>452</v>
      </c>
      <c r="E91" s="31" t="s">
        <v>446</v>
      </c>
      <c r="F91" s="58">
        <v>613654.73</v>
      </c>
      <c r="G91" s="337">
        <v>613654.73</v>
      </c>
      <c r="H91" s="21" t="s">
        <v>11</v>
      </c>
      <c r="I91" s="21" t="s">
        <v>11</v>
      </c>
      <c r="J91" s="21" t="s">
        <v>11</v>
      </c>
      <c r="K91" s="137" t="s">
        <v>7</v>
      </c>
    </row>
    <row r="92" spans="1:11" ht="13.5" thickBot="1">
      <c r="A92" s="38" t="s">
        <v>45</v>
      </c>
      <c r="B92" s="33" t="s">
        <v>43</v>
      </c>
      <c r="C92" s="33" t="s">
        <v>44</v>
      </c>
      <c r="D92" s="33" t="s">
        <v>453</v>
      </c>
      <c r="E92" s="33" t="s">
        <v>446</v>
      </c>
      <c r="F92" s="10">
        <v>1067805.31</v>
      </c>
      <c r="G92" s="336">
        <v>1067805.31</v>
      </c>
      <c r="H92" s="20" t="s">
        <v>11</v>
      </c>
      <c r="I92" s="20" t="s">
        <v>11</v>
      </c>
      <c r="J92" s="20" t="s">
        <v>11</v>
      </c>
      <c r="K92" s="87" t="s">
        <v>85</v>
      </c>
    </row>
    <row r="93" spans="1:11" s="42" customFormat="1" ht="13.5" thickBot="1">
      <c r="A93" s="85"/>
      <c r="B93" s="86"/>
      <c r="C93" s="86"/>
      <c r="D93" s="86"/>
      <c r="E93" s="86"/>
      <c r="F93" s="103">
        <f>SUM(F91:F92)</f>
        <v>1681460.04</v>
      </c>
      <c r="G93" s="164">
        <f>SUM(G91:G92)</f>
        <v>1681460.04</v>
      </c>
      <c r="H93" s="44"/>
      <c r="I93" s="44"/>
      <c r="J93" s="44"/>
      <c r="K93" s="43"/>
    </row>
    <row r="94" spans="1:11">
      <c r="A94" s="36" t="s">
        <v>48</v>
      </c>
      <c r="B94" s="31" t="s">
        <v>46</v>
      </c>
      <c r="C94" s="31" t="s">
        <v>47</v>
      </c>
      <c r="D94" s="31" t="s">
        <v>455</v>
      </c>
      <c r="E94" s="31" t="s">
        <v>426</v>
      </c>
      <c r="F94" s="58">
        <v>406108.99</v>
      </c>
      <c r="G94" s="337">
        <v>406108.99</v>
      </c>
      <c r="H94" s="21" t="s">
        <v>11</v>
      </c>
      <c r="I94" s="21" t="s">
        <v>11</v>
      </c>
      <c r="J94" s="21" t="s">
        <v>11</v>
      </c>
      <c r="K94" s="137" t="s">
        <v>7</v>
      </c>
    </row>
    <row r="95" spans="1:11" ht="13.5" thickBot="1">
      <c r="A95" s="38" t="s">
        <v>48</v>
      </c>
      <c r="B95" s="33" t="s">
        <v>46</v>
      </c>
      <c r="C95" s="33" t="s">
        <v>47</v>
      </c>
      <c r="D95" s="33" t="s">
        <v>454</v>
      </c>
      <c r="E95" s="33" t="s">
        <v>426</v>
      </c>
      <c r="F95" s="10">
        <v>131293.79999999999</v>
      </c>
      <c r="G95" s="336">
        <v>131293.79999999999</v>
      </c>
      <c r="H95" s="20" t="s">
        <v>11</v>
      </c>
      <c r="I95" s="20" t="s">
        <v>11</v>
      </c>
      <c r="J95" s="20" t="s">
        <v>11</v>
      </c>
      <c r="K95" s="87" t="s">
        <v>85</v>
      </c>
    </row>
    <row r="96" spans="1:11" s="42" customFormat="1" ht="13.5" thickBot="1">
      <c r="A96" s="85"/>
      <c r="B96" s="86"/>
      <c r="C96" s="86"/>
      <c r="D96" s="86"/>
      <c r="E96" s="86"/>
      <c r="F96" s="103">
        <f>SUM(F94:F95)</f>
        <v>537402.79</v>
      </c>
      <c r="G96" s="164">
        <f>SUM(G94:G95)</f>
        <v>537402.79</v>
      </c>
      <c r="H96" s="44"/>
      <c r="I96" s="44"/>
      <c r="J96" s="44"/>
      <c r="K96" s="43"/>
    </row>
    <row r="97" spans="1:11">
      <c r="A97" s="36" t="s">
        <v>20</v>
      </c>
      <c r="B97" s="31" t="s">
        <v>18</v>
      </c>
      <c r="C97" s="31" t="s">
        <v>19</v>
      </c>
      <c r="D97" s="31" t="s">
        <v>456</v>
      </c>
      <c r="E97" s="31" t="s">
        <v>426</v>
      </c>
      <c r="F97" s="58">
        <v>3077021.53</v>
      </c>
      <c r="G97" s="337">
        <v>2851788.18</v>
      </c>
      <c r="H97" s="21" t="s">
        <v>456</v>
      </c>
      <c r="I97" s="21" t="s">
        <v>429</v>
      </c>
      <c r="J97" s="58">
        <v>225233.35</v>
      </c>
      <c r="K97" s="137" t="s">
        <v>7</v>
      </c>
    </row>
    <row r="98" spans="1:11">
      <c r="A98" s="37" t="s">
        <v>20</v>
      </c>
      <c r="B98" s="32" t="s">
        <v>18</v>
      </c>
      <c r="C98" s="32" t="s">
        <v>19</v>
      </c>
      <c r="D98" s="32" t="s">
        <v>458</v>
      </c>
      <c r="E98" s="32" t="s">
        <v>426</v>
      </c>
      <c r="F98" s="1">
        <v>15497.75</v>
      </c>
      <c r="G98" s="335">
        <v>15497.75</v>
      </c>
      <c r="H98" s="19" t="s">
        <v>11</v>
      </c>
      <c r="I98" s="19" t="s">
        <v>11</v>
      </c>
      <c r="J98" s="19" t="s">
        <v>11</v>
      </c>
      <c r="K98" s="90" t="s">
        <v>73</v>
      </c>
    </row>
    <row r="99" spans="1:11" ht="13.5" thickBot="1">
      <c r="A99" s="38" t="s">
        <v>20</v>
      </c>
      <c r="B99" s="33" t="s">
        <v>18</v>
      </c>
      <c r="C99" s="33" t="s">
        <v>19</v>
      </c>
      <c r="D99" s="33" t="s">
        <v>457</v>
      </c>
      <c r="E99" s="33" t="s">
        <v>426</v>
      </c>
      <c r="F99" s="10">
        <v>193697.75</v>
      </c>
      <c r="G99" s="336">
        <v>193697.75</v>
      </c>
      <c r="H99" s="20" t="s">
        <v>11</v>
      </c>
      <c r="I99" s="20" t="s">
        <v>11</v>
      </c>
      <c r="J99" s="20" t="s">
        <v>11</v>
      </c>
      <c r="K99" s="89" t="s">
        <v>85</v>
      </c>
    </row>
    <row r="100" spans="1:11" s="42" customFormat="1" ht="13.5" thickBot="1">
      <c r="A100" s="85"/>
      <c r="B100" s="86"/>
      <c r="C100" s="86"/>
      <c r="D100" s="86"/>
      <c r="E100" s="86"/>
      <c r="F100" s="103">
        <f>SUM(F97:F99)</f>
        <v>3286217.03</v>
      </c>
      <c r="G100" s="164">
        <f>SUM(G97:G99)</f>
        <v>3060983.68</v>
      </c>
      <c r="H100" s="44"/>
      <c r="I100" s="44"/>
      <c r="J100" s="103">
        <f>SUM(J97:J99)</f>
        <v>225233.35</v>
      </c>
      <c r="K100" s="41"/>
    </row>
    <row r="101" spans="1:11" s="42" customFormat="1" ht="13.5" thickBot="1">
      <c r="A101" s="83" t="s">
        <v>11</v>
      </c>
      <c r="B101" s="84" t="s">
        <v>11</v>
      </c>
      <c r="C101" s="84" t="s">
        <v>11</v>
      </c>
      <c r="D101" s="84" t="s">
        <v>11</v>
      </c>
      <c r="E101" s="84" t="s">
        <v>11</v>
      </c>
      <c r="F101" s="64">
        <f>F86+F90+F93+F96+F100</f>
        <v>19038210.330000002</v>
      </c>
      <c r="G101" s="338">
        <f>G86+G90+G93+G96+G100</f>
        <v>18812976.98</v>
      </c>
      <c r="H101" s="72" t="s">
        <v>11</v>
      </c>
      <c r="I101" s="72" t="s">
        <v>11</v>
      </c>
      <c r="J101" s="338">
        <f>J86+J90+J93+J96+J100</f>
        <v>225233.35</v>
      </c>
      <c r="K101" s="43"/>
    </row>
    <row r="105" spans="1:11" ht="30" customHeight="1">
      <c r="A105" s="497" t="s">
        <v>484</v>
      </c>
      <c r="B105" s="498"/>
      <c r="C105" s="498"/>
      <c r="D105" s="498"/>
      <c r="E105" s="498"/>
      <c r="F105" s="498"/>
      <c r="G105" s="498"/>
      <c r="H105" s="492"/>
    </row>
    <row r="106" spans="1:11">
      <c r="D106" s="30"/>
      <c r="E106" s="30"/>
    </row>
    <row r="107" spans="1:11">
      <c r="D107" s="30"/>
      <c r="E107" s="30"/>
    </row>
    <row r="108" spans="1:11">
      <c r="D108" s="30"/>
      <c r="E108" s="30"/>
    </row>
    <row r="109" spans="1:11">
      <c r="D109" s="30"/>
      <c r="E109" s="30"/>
    </row>
    <row r="110" spans="1:11" ht="13.5" thickBot="1">
      <c r="D110" s="30"/>
      <c r="E110" s="30"/>
    </row>
    <row r="111" spans="1:11" s="26" customFormat="1" ht="27.75" customHeight="1" thickBot="1">
      <c r="A111" s="322" t="s">
        <v>0</v>
      </c>
      <c r="B111" s="323" t="s">
        <v>2</v>
      </c>
      <c r="C111" s="323" t="s">
        <v>1</v>
      </c>
      <c r="D111" s="323" t="s">
        <v>3</v>
      </c>
      <c r="E111" s="323" t="s">
        <v>4</v>
      </c>
      <c r="F111" s="323" t="s">
        <v>5</v>
      </c>
      <c r="G111" s="323" t="s">
        <v>6</v>
      </c>
      <c r="H111" s="325" t="s">
        <v>222</v>
      </c>
    </row>
    <row r="112" spans="1:11">
      <c r="A112" s="36" t="s">
        <v>51</v>
      </c>
      <c r="B112" s="31" t="s">
        <v>49</v>
      </c>
      <c r="C112" s="31" t="s">
        <v>50</v>
      </c>
      <c r="D112" s="31" t="s">
        <v>460</v>
      </c>
      <c r="E112" s="31" t="s">
        <v>426</v>
      </c>
      <c r="F112" s="58">
        <v>546925.29</v>
      </c>
      <c r="G112" s="58">
        <v>546925.29</v>
      </c>
      <c r="H112" s="137" t="s">
        <v>7</v>
      </c>
    </row>
    <row r="113" spans="1:8">
      <c r="A113" s="37" t="s">
        <v>51</v>
      </c>
      <c r="B113" s="32" t="s">
        <v>49</v>
      </c>
      <c r="C113" s="32" t="s">
        <v>50</v>
      </c>
      <c r="D113" s="32" t="s">
        <v>462</v>
      </c>
      <c r="E113" s="32" t="s">
        <v>426</v>
      </c>
      <c r="F113" s="1">
        <v>152470.15</v>
      </c>
      <c r="G113" s="1">
        <v>152470.15</v>
      </c>
      <c r="H113" s="128" t="s">
        <v>73</v>
      </c>
    </row>
    <row r="114" spans="1:8">
      <c r="A114" s="37" t="s">
        <v>51</v>
      </c>
      <c r="B114" s="32" t="s">
        <v>49</v>
      </c>
      <c r="C114" s="32" t="s">
        <v>50</v>
      </c>
      <c r="D114" s="32" t="s">
        <v>459</v>
      </c>
      <c r="E114" s="32" t="s">
        <v>426</v>
      </c>
      <c r="F114" s="1">
        <v>563712.81999999995</v>
      </c>
      <c r="G114" s="1">
        <v>563712.81999999995</v>
      </c>
      <c r="H114" s="90" t="s">
        <v>85</v>
      </c>
    </row>
    <row r="115" spans="1:8" ht="13.5" thickBot="1">
      <c r="A115" s="38" t="s">
        <v>51</v>
      </c>
      <c r="B115" s="33" t="s">
        <v>49</v>
      </c>
      <c r="C115" s="33" t="s">
        <v>50</v>
      </c>
      <c r="D115" s="33" t="s">
        <v>461</v>
      </c>
      <c r="E115" s="33" t="s">
        <v>426</v>
      </c>
      <c r="F115" s="10">
        <v>29219.56</v>
      </c>
      <c r="G115" s="10">
        <v>29219.56</v>
      </c>
      <c r="H115" s="89" t="s">
        <v>75</v>
      </c>
    </row>
    <row r="116" spans="1:8" s="42" customFormat="1" ht="13.5" thickBot="1">
      <c r="A116" s="85"/>
      <c r="B116" s="86"/>
      <c r="C116" s="86"/>
      <c r="D116" s="86"/>
      <c r="E116" s="86"/>
      <c r="F116" s="103">
        <f>SUM(F112:F115)</f>
        <v>1292327.82</v>
      </c>
      <c r="G116" s="103">
        <f>SUM(G112:G115)</f>
        <v>1292327.82</v>
      </c>
      <c r="H116" s="41"/>
    </row>
    <row r="117" spans="1:8" ht="13.5" thickBot="1">
      <c r="A117" s="39" t="s">
        <v>66</v>
      </c>
      <c r="B117" s="34" t="s">
        <v>64</v>
      </c>
      <c r="C117" s="34" t="s">
        <v>65</v>
      </c>
      <c r="D117" s="34" t="s">
        <v>463</v>
      </c>
      <c r="E117" s="34" t="s">
        <v>426</v>
      </c>
      <c r="F117" s="60">
        <v>361838.58</v>
      </c>
      <c r="G117" s="60">
        <v>361838.58</v>
      </c>
      <c r="H117" s="205" t="s">
        <v>85</v>
      </c>
    </row>
    <row r="118" spans="1:8" s="42" customFormat="1" ht="13.5" thickBot="1">
      <c r="A118" s="85"/>
      <c r="B118" s="86"/>
      <c r="C118" s="86"/>
      <c r="D118" s="86"/>
      <c r="E118" s="86"/>
      <c r="F118" s="103">
        <f>SUM(F117)</f>
        <v>361838.58</v>
      </c>
      <c r="G118" s="103">
        <f>SUM(G117)</f>
        <v>361838.58</v>
      </c>
      <c r="H118" s="41"/>
    </row>
    <row r="119" spans="1:8" ht="13.5" thickBot="1">
      <c r="A119" s="39" t="s">
        <v>69</v>
      </c>
      <c r="B119" s="34" t="s">
        <v>67</v>
      </c>
      <c r="C119" s="34" t="s">
        <v>68</v>
      </c>
      <c r="D119" s="34" t="s">
        <v>464</v>
      </c>
      <c r="E119" s="34" t="s">
        <v>426</v>
      </c>
      <c r="F119" s="60">
        <v>22183.98</v>
      </c>
      <c r="G119" s="60">
        <v>22183.98</v>
      </c>
      <c r="H119" s="205" t="s">
        <v>85</v>
      </c>
    </row>
    <row r="120" spans="1:8" s="42" customFormat="1" ht="13.5" thickBot="1">
      <c r="A120" s="85"/>
      <c r="B120" s="86"/>
      <c r="C120" s="86"/>
      <c r="D120" s="86"/>
      <c r="E120" s="86"/>
      <c r="F120" s="103">
        <f>SUM(F119)</f>
        <v>22183.98</v>
      </c>
      <c r="G120" s="103">
        <f>SUM(G119)</f>
        <v>22183.98</v>
      </c>
      <c r="H120" s="41"/>
    </row>
    <row r="121" spans="1:8" ht="13.5" thickBot="1">
      <c r="A121" s="39" t="s">
        <v>72</v>
      </c>
      <c r="B121" s="34" t="s">
        <v>70</v>
      </c>
      <c r="C121" s="34" t="s">
        <v>71</v>
      </c>
      <c r="D121" s="34" t="s">
        <v>465</v>
      </c>
      <c r="E121" s="34" t="s">
        <v>429</v>
      </c>
      <c r="F121" s="60">
        <v>89600.63</v>
      </c>
      <c r="G121" s="60">
        <v>89600.63</v>
      </c>
      <c r="H121" s="205" t="s">
        <v>73</v>
      </c>
    </row>
    <row r="122" spans="1:8" s="42" customFormat="1" ht="13.5" thickBot="1">
      <c r="A122" s="85"/>
      <c r="B122" s="86"/>
      <c r="C122" s="86"/>
      <c r="D122" s="86"/>
      <c r="E122" s="86"/>
      <c r="F122" s="103">
        <f>SUM(F121)</f>
        <v>89600.63</v>
      </c>
      <c r="G122" s="103">
        <f>SUM(G121)</f>
        <v>89600.63</v>
      </c>
      <c r="H122" s="41"/>
    </row>
    <row r="123" spans="1:8" ht="13.5" thickBot="1">
      <c r="A123" s="39" t="s">
        <v>92</v>
      </c>
      <c r="B123" s="34" t="s">
        <v>90</v>
      </c>
      <c r="C123" s="34" t="s">
        <v>91</v>
      </c>
      <c r="D123" s="34" t="s">
        <v>243</v>
      </c>
      <c r="E123" s="34" t="s">
        <v>426</v>
      </c>
      <c r="F123" s="60">
        <v>10747.24</v>
      </c>
      <c r="G123" s="60">
        <v>10747.24</v>
      </c>
      <c r="H123" s="205" t="s">
        <v>85</v>
      </c>
    </row>
    <row r="124" spans="1:8" s="42" customFormat="1" ht="13.5" thickBot="1">
      <c r="A124" s="85"/>
      <c r="B124" s="86"/>
      <c r="C124" s="86"/>
      <c r="D124" s="86"/>
      <c r="E124" s="86"/>
      <c r="F124" s="103">
        <f>SUM(F123)</f>
        <v>10747.24</v>
      </c>
      <c r="G124" s="103">
        <f>SUM(G123)</f>
        <v>10747.24</v>
      </c>
      <c r="H124" s="41"/>
    </row>
    <row r="125" spans="1:8" ht="13.5" thickBot="1">
      <c r="A125" s="39" t="s">
        <v>468</v>
      </c>
      <c r="B125" s="34" t="s">
        <v>466</v>
      </c>
      <c r="C125" s="34" t="s">
        <v>467</v>
      </c>
      <c r="D125" s="34" t="s">
        <v>176</v>
      </c>
      <c r="E125" s="34" t="s">
        <v>429</v>
      </c>
      <c r="F125" s="60">
        <v>23190.54</v>
      </c>
      <c r="G125" s="60">
        <v>23190.54</v>
      </c>
      <c r="H125" s="205" t="s">
        <v>85</v>
      </c>
    </row>
    <row r="126" spans="1:8" s="42" customFormat="1" ht="13.5" thickBot="1">
      <c r="A126" s="85"/>
      <c r="B126" s="86"/>
      <c r="C126" s="86"/>
      <c r="D126" s="86"/>
      <c r="E126" s="86"/>
      <c r="F126" s="103">
        <f>SUM(F125)</f>
        <v>23190.54</v>
      </c>
      <c r="G126" s="103">
        <f>SUM(G125)</f>
        <v>23190.54</v>
      </c>
      <c r="H126" s="41"/>
    </row>
    <row r="127" spans="1:8" s="42" customFormat="1" ht="13.5" thickBot="1">
      <c r="A127" s="83" t="s">
        <v>11</v>
      </c>
      <c r="B127" s="84" t="s">
        <v>11</v>
      </c>
      <c r="C127" s="84" t="s">
        <v>11</v>
      </c>
      <c r="D127" s="84" t="s">
        <v>11</v>
      </c>
      <c r="E127" s="84" t="s">
        <v>11</v>
      </c>
      <c r="F127" s="64">
        <f>F116+F118+F120+F122+F124+F126</f>
        <v>1799888.7900000003</v>
      </c>
      <c r="G127" s="64">
        <f>G116+G118+G120+G122+G124+G126</f>
        <v>1799888.7900000003</v>
      </c>
      <c r="H127" s="81" t="s">
        <v>88</v>
      </c>
    </row>
    <row r="131" spans="1:8" ht="30" customHeight="1">
      <c r="A131" s="497" t="s">
        <v>485</v>
      </c>
      <c r="B131" s="498"/>
      <c r="C131" s="498"/>
      <c r="D131" s="498"/>
      <c r="E131" s="498"/>
      <c r="F131" s="498"/>
      <c r="G131" s="498"/>
      <c r="H131" s="492"/>
    </row>
    <row r="132" spans="1:8">
      <c r="D132" s="30"/>
      <c r="E132" s="30"/>
    </row>
    <row r="133" spans="1:8">
      <c r="D133" s="30"/>
      <c r="E133" s="30"/>
    </row>
    <row r="134" spans="1:8">
      <c r="D134" s="30"/>
      <c r="E134" s="30"/>
    </row>
    <row r="135" spans="1:8">
      <c r="D135" s="30"/>
      <c r="E135" s="30"/>
    </row>
    <row r="136" spans="1:8" ht="13.5" thickBot="1">
      <c r="D136" s="30"/>
      <c r="E136" s="30"/>
    </row>
    <row r="137" spans="1:8" s="26" customFormat="1" ht="23.25" thickBot="1">
      <c r="A137" s="27" t="s">
        <v>0</v>
      </c>
      <c r="B137" s="28" t="s">
        <v>2</v>
      </c>
      <c r="C137" s="28" t="s">
        <v>1</v>
      </c>
      <c r="D137" s="28" t="s">
        <v>3</v>
      </c>
      <c r="E137" s="28" t="s">
        <v>4</v>
      </c>
      <c r="F137" s="28" t="s">
        <v>5</v>
      </c>
      <c r="G137" s="28" t="s">
        <v>6</v>
      </c>
      <c r="H137" s="29" t="s">
        <v>222</v>
      </c>
    </row>
    <row r="138" spans="1:8">
      <c r="A138" s="36" t="s">
        <v>14</v>
      </c>
      <c r="B138" s="31" t="s">
        <v>12</v>
      </c>
      <c r="C138" s="31" t="s">
        <v>13</v>
      </c>
      <c r="D138" s="31" t="s">
        <v>472</v>
      </c>
      <c r="E138" s="31" t="s">
        <v>426</v>
      </c>
      <c r="F138" s="58">
        <v>234476.18</v>
      </c>
      <c r="G138" s="58">
        <v>234476.18</v>
      </c>
      <c r="H138" s="328" t="s">
        <v>85</v>
      </c>
    </row>
    <row r="139" spans="1:8" ht="13.5" thickBot="1">
      <c r="A139" s="38" t="s">
        <v>14</v>
      </c>
      <c r="B139" s="33" t="s">
        <v>12</v>
      </c>
      <c r="C139" s="33" t="s">
        <v>13</v>
      </c>
      <c r="D139" s="33">
        <v>511</v>
      </c>
      <c r="E139" s="33" t="s">
        <v>477</v>
      </c>
      <c r="F139" s="10">
        <v>-1332.19</v>
      </c>
      <c r="G139" s="10">
        <v>-1332.19</v>
      </c>
      <c r="H139" s="62" t="s">
        <v>85</v>
      </c>
    </row>
    <row r="140" spans="1:8" s="42" customFormat="1" ht="13.5" thickBot="1">
      <c r="A140" s="85"/>
      <c r="B140" s="86"/>
      <c r="C140" s="86"/>
      <c r="D140" s="86"/>
      <c r="E140" s="86"/>
      <c r="F140" s="103">
        <f>SUM(F138:F139)</f>
        <v>233143.99</v>
      </c>
      <c r="G140" s="103">
        <f>SUM(G138:G139)</f>
        <v>233143.99</v>
      </c>
      <c r="H140" s="43"/>
    </row>
    <row r="141" spans="1:8">
      <c r="A141" s="36" t="s">
        <v>45</v>
      </c>
      <c r="B141" s="31" t="s">
        <v>43</v>
      </c>
      <c r="C141" s="31" t="s">
        <v>44</v>
      </c>
      <c r="D141" s="31" t="s">
        <v>474</v>
      </c>
      <c r="E141" s="31" t="s">
        <v>446</v>
      </c>
      <c r="F141" s="58">
        <v>203474.04</v>
      </c>
      <c r="G141" s="58">
        <v>203474.04</v>
      </c>
      <c r="H141" s="328" t="s">
        <v>85</v>
      </c>
    </row>
    <row r="142" spans="1:8" ht="13.5" thickBot="1">
      <c r="A142" s="38" t="s">
        <v>45</v>
      </c>
      <c r="B142" s="33" t="s">
        <v>43</v>
      </c>
      <c r="C142" s="33">
        <v>6781938</v>
      </c>
      <c r="D142" s="33">
        <v>10018</v>
      </c>
      <c r="E142" s="33" t="s">
        <v>408</v>
      </c>
      <c r="F142" s="10">
        <v>-1504.66</v>
      </c>
      <c r="G142" s="10">
        <v>-1504.66</v>
      </c>
      <c r="H142" s="329" t="s">
        <v>85</v>
      </c>
    </row>
    <row r="143" spans="1:8" s="42" customFormat="1" ht="13.5" thickBot="1">
      <c r="A143" s="85"/>
      <c r="B143" s="86"/>
      <c r="C143" s="86"/>
      <c r="D143" s="86"/>
      <c r="E143" s="86"/>
      <c r="F143" s="103">
        <f>SUM(F141:F142)</f>
        <v>201969.38</v>
      </c>
      <c r="G143" s="103">
        <f>SUM(G141:G142)</f>
        <v>201969.38</v>
      </c>
      <c r="H143" s="43"/>
    </row>
    <row r="144" spans="1:8">
      <c r="A144" s="36" t="s">
        <v>48</v>
      </c>
      <c r="B144" s="31" t="s">
        <v>46</v>
      </c>
      <c r="C144" s="31" t="s">
        <v>47</v>
      </c>
      <c r="D144" s="31" t="s">
        <v>476</v>
      </c>
      <c r="E144" s="31" t="s">
        <v>426</v>
      </c>
      <c r="F144" s="58">
        <v>68050.47</v>
      </c>
      <c r="G144" s="58">
        <v>68050.47</v>
      </c>
      <c r="H144" s="328" t="s">
        <v>85</v>
      </c>
    </row>
    <row r="145" spans="1:10" ht="13.5" thickBot="1">
      <c r="A145" s="38" t="s">
        <v>48</v>
      </c>
      <c r="B145" s="33" t="s">
        <v>46</v>
      </c>
      <c r="C145" s="33">
        <v>12205417</v>
      </c>
      <c r="D145" s="33">
        <v>386</v>
      </c>
      <c r="E145" s="33" t="s">
        <v>478</v>
      </c>
      <c r="F145" s="10">
        <v>-440.04</v>
      </c>
      <c r="G145" s="10">
        <v>-440.04</v>
      </c>
      <c r="H145" s="329" t="s">
        <v>85</v>
      </c>
    </row>
    <row r="146" spans="1:10" s="42" customFormat="1" ht="13.5" thickBot="1">
      <c r="A146" s="85"/>
      <c r="B146" s="86"/>
      <c r="C146" s="86"/>
      <c r="D146" s="86"/>
      <c r="E146" s="86"/>
      <c r="F146" s="103">
        <f>SUM(F144:F145)</f>
        <v>67610.430000000008</v>
      </c>
      <c r="G146" s="103">
        <f>SUM(G144:G145)</f>
        <v>67610.430000000008</v>
      </c>
      <c r="H146" s="43"/>
    </row>
    <row r="147" spans="1:10">
      <c r="A147" s="36" t="s">
        <v>54</v>
      </c>
      <c r="B147" s="31" t="s">
        <v>52</v>
      </c>
      <c r="C147" s="31" t="s">
        <v>53</v>
      </c>
      <c r="D147" s="31" t="s">
        <v>110</v>
      </c>
      <c r="E147" s="31" t="s">
        <v>429</v>
      </c>
      <c r="F147" s="58">
        <v>50634.94</v>
      </c>
      <c r="G147" s="58">
        <v>50634.94</v>
      </c>
      <c r="H147" s="328" t="s">
        <v>7</v>
      </c>
    </row>
    <row r="148" spans="1:10">
      <c r="A148" s="37" t="s">
        <v>54</v>
      </c>
      <c r="B148" s="32" t="s">
        <v>52</v>
      </c>
      <c r="C148" s="32" t="s">
        <v>53</v>
      </c>
      <c r="D148" s="32" t="s">
        <v>109</v>
      </c>
      <c r="E148" s="32" t="s">
        <v>429</v>
      </c>
      <c r="F148" s="1">
        <v>151183.96</v>
      </c>
      <c r="G148" s="1">
        <v>151183.96</v>
      </c>
      <c r="H148" s="327" t="s">
        <v>85</v>
      </c>
      <c r="J148" s="9"/>
    </row>
    <row r="149" spans="1:10" ht="13.5" thickBot="1">
      <c r="A149" s="38" t="s">
        <v>54</v>
      </c>
      <c r="B149" s="33" t="s">
        <v>52</v>
      </c>
      <c r="C149" s="33" t="s">
        <v>53</v>
      </c>
      <c r="D149" s="33">
        <v>252</v>
      </c>
      <c r="E149" s="33" t="s">
        <v>477</v>
      </c>
      <c r="F149" s="10">
        <v>-1242.51</v>
      </c>
      <c r="G149" s="10">
        <v>-1242.51</v>
      </c>
      <c r="H149" s="329" t="s">
        <v>85</v>
      </c>
    </row>
    <row r="150" spans="1:10" s="42" customFormat="1" ht="13.5" thickBot="1">
      <c r="A150" s="85"/>
      <c r="B150" s="86"/>
      <c r="C150" s="86"/>
      <c r="D150" s="86"/>
      <c r="E150" s="86"/>
      <c r="F150" s="103">
        <f>SUM(F147:F149)</f>
        <v>200576.38999999998</v>
      </c>
      <c r="G150" s="103">
        <f>SUM(G147:G149)</f>
        <v>200576.38999999998</v>
      </c>
      <c r="H150" s="43"/>
    </row>
    <row r="151" spans="1:10">
      <c r="A151" s="36" t="s">
        <v>66</v>
      </c>
      <c r="B151" s="31" t="s">
        <v>64</v>
      </c>
      <c r="C151" s="31" t="s">
        <v>65</v>
      </c>
      <c r="D151" s="31" t="s">
        <v>475</v>
      </c>
      <c r="E151" s="31" t="s">
        <v>446</v>
      </c>
      <c r="F151" s="58">
        <v>262574.71000000002</v>
      </c>
      <c r="G151" s="58">
        <v>262574.71000000002</v>
      </c>
      <c r="H151" s="328" t="s">
        <v>85</v>
      </c>
    </row>
    <row r="152" spans="1:10" ht="13.5" thickBot="1">
      <c r="A152" s="38" t="s">
        <v>66</v>
      </c>
      <c r="B152" s="33" t="s">
        <v>64</v>
      </c>
      <c r="C152" s="33">
        <v>16429174</v>
      </c>
      <c r="D152" s="33">
        <v>551</v>
      </c>
      <c r="E152" s="33" t="s">
        <v>477</v>
      </c>
      <c r="F152" s="10">
        <v>-3182.36</v>
      </c>
      <c r="G152" s="10">
        <v>-3182.36</v>
      </c>
      <c r="H152" s="329" t="s">
        <v>85</v>
      </c>
    </row>
    <row r="153" spans="1:10" s="42" customFormat="1" ht="13.5" thickBot="1">
      <c r="A153" s="85"/>
      <c r="B153" s="86"/>
      <c r="C153" s="86"/>
      <c r="D153" s="86"/>
      <c r="E153" s="86"/>
      <c r="F153" s="103">
        <f>SUM(F151:F152)</f>
        <v>259392.35000000003</v>
      </c>
      <c r="G153" s="103">
        <f>SUM(G151:G152)</f>
        <v>259392.35000000003</v>
      </c>
      <c r="H153" s="43"/>
    </row>
    <row r="154" spans="1:10" ht="13.5" thickBot="1">
      <c r="A154" s="39" t="s">
        <v>69</v>
      </c>
      <c r="B154" s="34" t="s">
        <v>67</v>
      </c>
      <c r="C154" s="34" t="s">
        <v>68</v>
      </c>
      <c r="D154" s="34" t="s">
        <v>473</v>
      </c>
      <c r="E154" s="34" t="s">
        <v>446</v>
      </c>
      <c r="F154" s="60">
        <v>1609.85</v>
      </c>
      <c r="G154" s="60">
        <v>1609.85</v>
      </c>
      <c r="H154" s="330" t="s">
        <v>85</v>
      </c>
    </row>
    <row r="155" spans="1:10" s="42" customFormat="1" ht="13.5" thickBot="1">
      <c r="A155" s="85"/>
      <c r="B155" s="86"/>
      <c r="C155" s="86"/>
      <c r="D155" s="86"/>
      <c r="E155" s="86"/>
      <c r="F155" s="103">
        <f>SUM(F154)</f>
        <v>1609.85</v>
      </c>
      <c r="G155" s="103">
        <f>SUM(G154)</f>
        <v>1609.85</v>
      </c>
      <c r="H155" s="43"/>
    </row>
    <row r="156" spans="1:10" ht="13.5" thickBot="1">
      <c r="A156" s="39" t="s">
        <v>93</v>
      </c>
      <c r="B156" s="34" t="s">
        <v>94</v>
      </c>
      <c r="C156" s="34" t="s">
        <v>95</v>
      </c>
      <c r="D156" s="34" t="s">
        <v>243</v>
      </c>
      <c r="E156" s="34" t="s">
        <v>426</v>
      </c>
      <c r="F156" s="60">
        <v>1159</v>
      </c>
      <c r="G156" s="60">
        <v>1159</v>
      </c>
      <c r="H156" s="330" t="s">
        <v>85</v>
      </c>
    </row>
    <row r="157" spans="1:10" s="42" customFormat="1" ht="13.5" thickBot="1">
      <c r="A157" s="85"/>
      <c r="B157" s="86"/>
      <c r="C157" s="86"/>
      <c r="D157" s="86"/>
      <c r="E157" s="86"/>
      <c r="F157" s="103">
        <f>SUM(F156)</f>
        <v>1159</v>
      </c>
      <c r="G157" s="103">
        <f>SUM(G156)</f>
        <v>1159</v>
      </c>
      <c r="H157" s="43"/>
    </row>
    <row r="158" spans="1:10" s="42" customFormat="1" ht="13.5" thickBot="1">
      <c r="A158" s="160" t="s">
        <v>11</v>
      </c>
      <c r="B158" s="161" t="s">
        <v>11</v>
      </c>
      <c r="C158" s="161" t="s">
        <v>11</v>
      </c>
      <c r="D158" s="161" t="s">
        <v>11</v>
      </c>
      <c r="E158" s="161" t="s">
        <v>11</v>
      </c>
      <c r="F158" s="256">
        <f>F140+F143+F146+F150+F153+F155+F157</f>
        <v>965461.39</v>
      </c>
      <c r="G158" s="256">
        <f>G140+G143+G146+G150+G153+G155+G157</f>
        <v>965461.39</v>
      </c>
      <c r="H158" s="162"/>
    </row>
    <row r="161" spans="1:8" ht="30" customHeight="1">
      <c r="A161" s="497" t="s">
        <v>486</v>
      </c>
      <c r="B161" s="498"/>
      <c r="C161" s="498"/>
      <c r="D161" s="498"/>
      <c r="E161" s="498"/>
      <c r="F161" s="498"/>
      <c r="G161" s="498"/>
      <c r="H161" s="492"/>
    </row>
    <row r="162" spans="1:8">
      <c r="D162" s="30"/>
      <c r="E162" s="30"/>
    </row>
    <row r="163" spans="1:8">
      <c r="D163" s="30"/>
      <c r="E163" s="30"/>
    </row>
    <row r="164" spans="1:8">
      <c r="D164" s="30"/>
      <c r="E164" s="30"/>
    </row>
    <row r="165" spans="1:8">
      <c r="D165" s="30"/>
      <c r="E165" s="30"/>
    </row>
    <row r="166" spans="1:8" ht="13.5" thickBot="1">
      <c r="D166" s="30"/>
      <c r="E166" s="30"/>
    </row>
    <row r="167" spans="1:8" s="26" customFormat="1" ht="27.75" customHeight="1" thickBot="1">
      <c r="A167" s="322" t="s">
        <v>0</v>
      </c>
      <c r="B167" s="323" t="s">
        <v>2</v>
      </c>
      <c r="C167" s="323" t="s">
        <v>1</v>
      </c>
      <c r="D167" s="323" t="s">
        <v>3</v>
      </c>
      <c r="E167" s="323" t="s">
        <v>4</v>
      </c>
      <c r="F167" s="323" t="s">
        <v>5</v>
      </c>
      <c r="G167" s="323" t="s">
        <v>6</v>
      </c>
      <c r="H167" s="325" t="s">
        <v>222</v>
      </c>
    </row>
    <row r="168" spans="1:8">
      <c r="A168" s="36" t="s">
        <v>51</v>
      </c>
      <c r="B168" s="31" t="s">
        <v>49</v>
      </c>
      <c r="C168" s="31" t="s">
        <v>50</v>
      </c>
      <c r="D168" s="31">
        <v>918</v>
      </c>
      <c r="E168" s="31" t="s">
        <v>479</v>
      </c>
      <c r="F168" s="337">
        <v>32496.959999999999</v>
      </c>
      <c r="G168" s="337">
        <v>32496.959999999999</v>
      </c>
      <c r="H168" s="137" t="s">
        <v>7</v>
      </c>
    </row>
    <row r="169" spans="1:8" ht="13.5" thickBot="1">
      <c r="A169" s="56" t="s">
        <v>51</v>
      </c>
      <c r="B169" s="57" t="s">
        <v>49</v>
      </c>
      <c r="C169" s="57" t="s">
        <v>50</v>
      </c>
      <c r="D169" s="57">
        <v>910</v>
      </c>
      <c r="E169" s="57" t="s">
        <v>477</v>
      </c>
      <c r="F169" s="348">
        <v>-984.49</v>
      </c>
      <c r="G169" s="348">
        <v>-984.49</v>
      </c>
      <c r="H169" s="332" t="s">
        <v>73</v>
      </c>
    </row>
    <row r="170" spans="1:8" s="42" customFormat="1" ht="13.5" thickBot="1">
      <c r="A170" s="94"/>
      <c r="B170" s="95"/>
      <c r="C170" s="95"/>
      <c r="D170" s="95"/>
      <c r="E170" s="95"/>
      <c r="F170" s="347">
        <f>SUM(F168:F169)</f>
        <v>31512.469999999998</v>
      </c>
      <c r="G170" s="347">
        <f>SUM(G168:G169)</f>
        <v>31512.469999999998</v>
      </c>
      <c r="H170" s="241"/>
    </row>
    <row r="171" spans="1:8" ht="13.5" thickBot="1">
      <c r="A171" s="54" t="s">
        <v>54</v>
      </c>
      <c r="B171" s="55" t="s">
        <v>52</v>
      </c>
      <c r="C171" s="55" t="s">
        <v>53</v>
      </c>
      <c r="D171" s="55">
        <v>258</v>
      </c>
      <c r="E171" s="55" t="s">
        <v>480</v>
      </c>
      <c r="F171" s="349">
        <v>22666.2</v>
      </c>
      <c r="G171" s="349">
        <v>22666.2</v>
      </c>
      <c r="H171" s="331" t="s">
        <v>7</v>
      </c>
    </row>
    <row r="172" spans="1:8" s="42" customFormat="1" ht="13.5" thickBot="1">
      <c r="A172" s="94"/>
      <c r="B172" s="95"/>
      <c r="C172" s="95"/>
      <c r="D172" s="95"/>
      <c r="E172" s="95"/>
      <c r="F172" s="347">
        <f>SUM(F171)</f>
        <v>22666.2</v>
      </c>
      <c r="G172" s="347">
        <f>SUM(G171)</f>
        <v>22666.2</v>
      </c>
      <c r="H172" s="241"/>
    </row>
    <row r="173" spans="1:8" s="42" customFormat="1" ht="13.5" thickBot="1">
      <c r="A173" s="83" t="s">
        <v>11</v>
      </c>
      <c r="B173" s="84" t="s">
        <v>11</v>
      </c>
      <c r="C173" s="84" t="s">
        <v>11</v>
      </c>
      <c r="D173" s="84" t="s">
        <v>11</v>
      </c>
      <c r="E173" s="84" t="s">
        <v>11</v>
      </c>
      <c r="F173" s="338">
        <f>F172+F170</f>
        <v>54178.67</v>
      </c>
      <c r="G173" s="338">
        <f>G172+G170</f>
        <v>54178.67</v>
      </c>
      <c r="H173" s="81" t="s">
        <v>88</v>
      </c>
    </row>
    <row r="177" spans="1:8" ht="30" customHeight="1">
      <c r="A177" s="497" t="s">
        <v>486</v>
      </c>
      <c r="B177" s="498"/>
      <c r="C177" s="498"/>
      <c r="D177" s="498"/>
      <c r="E177" s="498"/>
      <c r="F177" s="498"/>
      <c r="G177" s="498"/>
      <c r="H177" s="492"/>
    </row>
    <row r="178" spans="1:8">
      <c r="D178" s="30"/>
      <c r="E178" s="30"/>
      <c r="F178" s="268"/>
      <c r="G178" s="268"/>
    </row>
    <row r="179" spans="1:8">
      <c r="D179" s="30"/>
      <c r="E179" s="30"/>
      <c r="F179" s="268"/>
      <c r="G179" s="268"/>
    </row>
    <row r="180" spans="1:8">
      <c r="D180" s="30"/>
      <c r="E180" s="30"/>
      <c r="F180" s="268"/>
      <c r="G180" s="268"/>
    </row>
    <row r="181" spans="1:8">
      <c r="D181" s="30"/>
      <c r="E181" s="30"/>
      <c r="F181" s="268"/>
      <c r="G181" s="268"/>
    </row>
    <row r="182" spans="1:8" ht="13.5" thickBot="1">
      <c r="D182" s="30"/>
      <c r="E182" s="30"/>
      <c r="F182" s="268"/>
      <c r="G182" s="268"/>
    </row>
    <row r="183" spans="1:8" s="26" customFormat="1" ht="23.25" thickBot="1">
      <c r="A183" s="350" t="s">
        <v>0</v>
      </c>
      <c r="B183" s="351" t="s">
        <v>2</v>
      </c>
      <c r="C183" s="351" t="s">
        <v>1</v>
      </c>
      <c r="D183" s="351" t="s">
        <v>3</v>
      </c>
      <c r="E183" s="351" t="s">
        <v>4</v>
      </c>
      <c r="F183" s="351" t="s">
        <v>5</v>
      </c>
      <c r="G183" s="351" t="s">
        <v>6</v>
      </c>
      <c r="H183" s="352" t="s">
        <v>74</v>
      </c>
    </row>
    <row r="184" spans="1:8" ht="13.5" thickBot="1">
      <c r="A184" s="39" t="s">
        <v>8</v>
      </c>
      <c r="B184" s="34" t="s">
        <v>10</v>
      </c>
      <c r="C184" s="34" t="s">
        <v>9</v>
      </c>
      <c r="D184" s="34" t="s">
        <v>488</v>
      </c>
      <c r="E184" s="34" t="s">
        <v>489</v>
      </c>
      <c r="F184" s="60">
        <v>145667.14000000001</v>
      </c>
      <c r="G184" s="60">
        <v>145667.14000000001</v>
      </c>
      <c r="H184" s="63" t="s">
        <v>387</v>
      </c>
    </row>
    <row r="185" spans="1:8" s="42" customFormat="1" ht="13.5" thickBot="1">
      <c r="A185" s="85"/>
      <c r="B185" s="86"/>
      <c r="C185" s="86"/>
      <c r="D185" s="86"/>
      <c r="E185" s="86"/>
      <c r="F185" s="103">
        <f>SUM(F184)</f>
        <v>145667.14000000001</v>
      </c>
      <c r="G185" s="103">
        <f>SUM(G184)</f>
        <v>145667.14000000001</v>
      </c>
      <c r="H185" s="43"/>
    </row>
    <row r="186" spans="1:8" ht="13.5" thickBot="1">
      <c r="A186" s="39" t="s">
        <v>72</v>
      </c>
      <c r="B186" s="34" t="s">
        <v>70</v>
      </c>
      <c r="C186" s="34" t="s">
        <v>71</v>
      </c>
      <c r="D186" s="34" t="s">
        <v>490</v>
      </c>
      <c r="E186" s="34" t="s">
        <v>397</v>
      </c>
      <c r="F186" s="60">
        <v>159.28</v>
      </c>
      <c r="G186" s="60">
        <v>159.28</v>
      </c>
      <c r="H186" s="63" t="s">
        <v>73</v>
      </c>
    </row>
    <row r="187" spans="1:8" s="42" customFormat="1" ht="13.5" thickBot="1">
      <c r="A187" s="85"/>
      <c r="B187" s="86"/>
      <c r="C187" s="86"/>
      <c r="D187" s="86"/>
      <c r="E187" s="86"/>
      <c r="F187" s="103">
        <f>SUM(F186)</f>
        <v>159.28</v>
      </c>
      <c r="G187" s="103">
        <f>SUM(G186)</f>
        <v>159.28</v>
      </c>
      <c r="H187" s="43"/>
    </row>
    <row r="188" spans="1:8" s="42" customFormat="1" ht="13.5" thickBot="1">
      <c r="A188" s="83" t="s">
        <v>11</v>
      </c>
      <c r="B188" s="84" t="s">
        <v>11</v>
      </c>
      <c r="C188" s="84" t="s">
        <v>11</v>
      </c>
      <c r="D188" s="84" t="s">
        <v>11</v>
      </c>
      <c r="E188" s="84" t="s">
        <v>11</v>
      </c>
      <c r="F188" s="239">
        <f>F187+F185</f>
        <v>145826.42000000001</v>
      </c>
      <c r="G188" s="239">
        <f>G187+G185</f>
        <v>145826.42000000001</v>
      </c>
      <c r="H188" s="81" t="s">
        <v>88</v>
      </c>
    </row>
    <row r="189" spans="1:8">
      <c r="D189" s="30"/>
      <c r="E189" s="30"/>
      <c r="F189" s="268"/>
      <c r="G189" s="268"/>
    </row>
    <row r="193" spans="1:8" ht="30" customHeight="1">
      <c r="A193" s="497" t="s">
        <v>493</v>
      </c>
      <c r="B193" s="498"/>
      <c r="C193" s="498"/>
      <c r="D193" s="498"/>
      <c r="E193" s="498"/>
      <c r="F193" s="498"/>
      <c r="G193" s="498"/>
      <c r="H193" s="492"/>
    </row>
    <row r="194" spans="1:8">
      <c r="D194" s="30"/>
      <c r="E194" s="30"/>
      <c r="F194" s="30"/>
    </row>
    <row r="195" spans="1:8">
      <c r="D195" s="30"/>
      <c r="E195" s="30"/>
      <c r="F195" s="30"/>
    </row>
    <row r="196" spans="1:8">
      <c r="D196" s="30"/>
      <c r="E196" s="30"/>
      <c r="F196" s="30"/>
    </row>
    <row r="197" spans="1:8">
      <c r="D197" s="30"/>
      <c r="E197" s="30"/>
      <c r="F197" s="30"/>
    </row>
    <row r="198" spans="1:8" ht="13.5" thickBot="1">
      <c r="D198" s="30"/>
      <c r="E198" s="30"/>
      <c r="F198" s="30"/>
    </row>
    <row r="199" spans="1:8" s="26" customFormat="1" ht="23.25" thickBot="1">
      <c r="A199" s="353" t="s">
        <v>0</v>
      </c>
      <c r="B199" s="354" t="s">
        <v>2</v>
      </c>
      <c r="C199" s="354" t="s">
        <v>1</v>
      </c>
      <c r="D199" s="354" t="s">
        <v>3</v>
      </c>
      <c r="E199" s="354" t="s">
        <v>4</v>
      </c>
      <c r="F199" s="354" t="s">
        <v>5</v>
      </c>
      <c r="G199" s="354" t="s">
        <v>6</v>
      </c>
      <c r="H199" s="355" t="s">
        <v>74</v>
      </c>
    </row>
    <row r="200" spans="1:8" ht="13.5" thickBot="1">
      <c r="A200" s="182" t="s">
        <v>14</v>
      </c>
      <c r="B200" s="183" t="s">
        <v>12</v>
      </c>
      <c r="C200" s="183" t="s">
        <v>13</v>
      </c>
      <c r="D200" s="183" t="s">
        <v>475</v>
      </c>
      <c r="E200" s="183" t="s">
        <v>491</v>
      </c>
      <c r="F200" s="356">
        <v>2343315.2000000002</v>
      </c>
      <c r="G200" s="184">
        <v>2343315.2000000002</v>
      </c>
      <c r="H200" s="185" t="s">
        <v>7</v>
      </c>
    </row>
    <row r="201" spans="1:8" s="42" customFormat="1" ht="13.5" thickBot="1">
      <c r="A201" s="193"/>
      <c r="B201" s="194"/>
      <c r="C201" s="194"/>
      <c r="D201" s="194"/>
      <c r="E201" s="194"/>
      <c r="F201" s="195">
        <f>SUM(F200)</f>
        <v>2343315.2000000002</v>
      </c>
      <c r="G201" s="195">
        <f>SUM(G200)</f>
        <v>2343315.2000000002</v>
      </c>
      <c r="H201" s="196"/>
    </row>
    <row r="202" spans="1:8" ht="13.5" thickBot="1">
      <c r="A202" s="182" t="s">
        <v>17</v>
      </c>
      <c r="B202" s="183" t="s">
        <v>15</v>
      </c>
      <c r="C202" s="183" t="s">
        <v>16</v>
      </c>
      <c r="D202" s="183" t="s">
        <v>492</v>
      </c>
      <c r="E202" s="183" t="s">
        <v>491</v>
      </c>
      <c r="F202" s="356">
        <v>586058.82999999996</v>
      </c>
      <c r="G202" s="184">
        <v>586058.82999999996</v>
      </c>
      <c r="H202" s="185" t="s">
        <v>7</v>
      </c>
    </row>
    <row r="203" spans="1:8" s="42" customFormat="1" ht="13.5" thickBot="1">
      <c r="A203" s="193"/>
      <c r="B203" s="194"/>
      <c r="C203" s="194"/>
      <c r="D203" s="194"/>
      <c r="E203" s="194"/>
      <c r="F203" s="195">
        <f>SUM(F202)</f>
        <v>586058.82999999996</v>
      </c>
      <c r="G203" s="195">
        <f>SUM(G202)</f>
        <v>586058.82999999996</v>
      </c>
      <c r="H203" s="196"/>
    </row>
    <row r="204" spans="1:8" s="42" customFormat="1" ht="13.5" thickBot="1">
      <c r="A204" s="92" t="s">
        <v>11</v>
      </c>
      <c r="B204" s="93" t="s">
        <v>11</v>
      </c>
      <c r="C204" s="93" t="s">
        <v>11</v>
      </c>
      <c r="D204" s="93" t="s">
        <v>11</v>
      </c>
      <c r="E204" s="93" t="s">
        <v>11</v>
      </c>
      <c r="F204" s="82">
        <f>F203+F201</f>
        <v>2929374.0300000003</v>
      </c>
      <c r="G204" s="82">
        <f>G203+G201</f>
        <v>2929374.0300000003</v>
      </c>
      <c r="H204" s="75" t="s">
        <v>88</v>
      </c>
    </row>
    <row r="210" spans="1:8" ht="30" customHeight="1">
      <c r="A210" s="497" t="s">
        <v>495</v>
      </c>
      <c r="B210" s="498"/>
      <c r="C210" s="498"/>
      <c r="D210" s="498"/>
      <c r="E210" s="498"/>
      <c r="F210" s="498"/>
      <c r="G210" s="498"/>
      <c r="H210" s="492"/>
    </row>
    <row r="211" spans="1:8">
      <c r="D211" s="30"/>
      <c r="E211" s="30"/>
    </row>
    <row r="212" spans="1:8">
      <c r="D212" s="30"/>
      <c r="E212" s="30"/>
    </row>
    <row r="213" spans="1:8">
      <c r="D213" s="30"/>
      <c r="E213" s="30"/>
    </row>
    <row r="214" spans="1:8">
      <c r="D214" s="30"/>
      <c r="E214" s="30"/>
    </row>
    <row r="215" spans="1:8" ht="13.5" thickBot="1">
      <c r="D215" s="30"/>
      <c r="E215" s="30"/>
    </row>
    <row r="216" spans="1:8" s="26" customFormat="1" ht="23.25" thickBot="1">
      <c r="A216" s="357" t="s">
        <v>0</v>
      </c>
      <c r="B216" s="358" t="s">
        <v>2</v>
      </c>
      <c r="C216" s="358" t="s">
        <v>1</v>
      </c>
      <c r="D216" s="358" t="s">
        <v>3</v>
      </c>
      <c r="E216" s="358" t="s">
        <v>4</v>
      </c>
      <c r="F216" s="358" t="s">
        <v>5</v>
      </c>
      <c r="G216" s="358" t="s">
        <v>6</v>
      </c>
      <c r="H216" s="359" t="s">
        <v>74</v>
      </c>
    </row>
    <row r="217" spans="1:8" ht="13.5" thickBot="1">
      <c r="A217" s="39" t="s">
        <v>39</v>
      </c>
      <c r="B217" s="34" t="s">
        <v>37</v>
      </c>
      <c r="C217" s="34" t="s">
        <v>38</v>
      </c>
      <c r="D217" s="34" t="s">
        <v>494</v>
      </c>
      <c r="E217" s="34" t="s">
        <v>491</v>
      </c>
      <c r="F217" s="60">
        <v>0.01</v>
      </c>
      <c r="G217" s="60">
        <v>0.01</v>
      </c>
      <c r="H217" s="63" t="s">
        <v>85</v>
      </c>
    </row>
    <row r="218" spans="1:8" s="42" customFormat="1" ht="13.5" thickBot="1">
      <c r="A218" s="85"/>
      <c r="B218" s="86"/>
      <c r="C218" s="86"/>
      <c r="D218" s="86"/>
      <c r="E218" s="86"/>
      <c r="F218" s="103">
        <f>SUM(F217)</f>
        <v>0.01</v>
      </c>
      <c r="G218" s="103">
        <f>SUM(G217)</f>
        <v>0.01</v>
      </c>
      <c r="H218" s="43"/>
    </row>
    <row r="219" spans="1:8" ht="13.5" thickBot="1">
      <c r="A219" s="39" t="s">
        <v>468</v>
      </c>
      <c r="B219" s="34" t="s">
        <v>466</v>
      </c>
      <c r="C219" s="34" t="s">
        <v>467</v>
      </c>
      <c r="D219" s="34" t="s">
        <v>175</v>
      </c>
      <c r="E219" s="34" t="s">
        <v>446</v>
      </c>
      <c r="F219" s="60">
        <v>396.22</v>
      </c>
      <c r="G219" s="60">
        <v>396.22</v>
      </c>
      <c r="H219" s="63" t="s">
        <v>85</v>
      </c>
    </row>
    <row r="220" spans="1:8" s="42" customFormat="1" ht="13.5" thickBot="1">
      <c r="A220" s="85"/>
      <c r="B220" s="86"/>
      <c r="C220" s="86"/>
      <c r="D220" s="86"/>
      <c r="E220" s="86"/>
      <c r="F220" s="103">
        <f>SUM(F219)</f>
        <v>396.22</v>
      </c>
      <c r="G220" s="103">
        <f>SUM(G219)</f>
        <v>396.22</v>
      </c>
      <c r="H220" s="43"/>
    </row>
    <row r="221" spans="1:8" s="42" customFormat="1" ht="13.5" thickBot="1">
      <c r="A221" s="83" t="s">
        <v>11</v>
      </c>
      <c r="B221" s="84" t="s">
        <v>11</v>
      </c>
      <c r="C221" s="84" t="s">
        <v>11</v>
      </c>
      <c r="D221" s="84" t="s">
        <v>11</v>
      </c>
      <c r="E221" s="84" t="s">
        <v>11</v>
      </c>
      <c r="F221" s="239">
        <f>F220+F218</f>
        <v>396.23</v>
      </c>
      <c r="G221" s="239">
        <f>G220+G218</f>
        <v>396.23</v>
      </c>
      <c r="H221" s="81" t="s">
        <v>88</v>
      </c>
    </row>
    <row r="226" spans="1:9" ht="30" customHeight="1">
      <c r="A226" s="497" t="s">
        <v>498</v>
      </c>
      <c r="B226" s="498"/>
      <c r="C226" s="498"/>
      <c r="D226" s="498"/>
      <c r="E226" s="498"/>
      <c r="F226" s="498"/>
      <c r="G226" s="498"/>
      <c r="H226" s="492"/>
    </row>
    <row r="227" spans="1:9">
      <c r="D227" s="30"/>
      <c r="E227" s="30"/>
    </row>
    <row r="228" spans="1:9">
      <c r="D228" s="30"/>
      <c r="E228" s="30"/>
    </row>
    <row r="229" spans="1:9">
      <c r="D229" s="30"/>
      <c r="E229" s="30"/>
    </row>
    <row r="230" spans="1:9">
      <c r="D230" s="30"/>
      <c r="E230" s="30"/>
    </row>
    <row r="231" spans="1:9">
      <c r="D231" s="30"/>
      <c r="E231" s="30"/>
    </row>
    <row r="232" spans="1:9" s="26" customFormat="1" ht="22.5">
      <c r="A232" s="360" t="s">
        <v>0</v>
      </c>
      <c r="B232" s="360" t="s">
        <v>2</v>
      </c>
      <c r="C232" s="360" t="s">
        <v>1</v>
      </c>
      <c r="D232" s="360" t="s">
        <v>3</v>
      </c>
      <c r="E232" s="360" t="s">
        <v>4</v>
      </c>
      <c r="F232" s="360" t="s">
        <v>5</v>
      </c>
      <c r="G232" s="360" t="s">
        <v>6</v>
      </c>
      <c r="H232" s="360" t="s">
        <v>89</v>
      </c>
      <c r="I232" s="360" t="s">
        <v>74</v>
      </c>
    </row>
    <row r="233" spans="1:9">
      <c r="A233" s="76" t="s">
        <v>8</v>
      </c>
      <c r="B233" s="76" t="s">
        <v>10</v>
      </c>
      <c r="C233" s="76" t="s">
        <v>9</v>
      </c>
      <c r="D233" s="76" t="s">
        <v>496</v>
      </c>
      <c r="E233" s="76" t="s">
        <v>497</v>
      </c>
      <c r="F233" s="452">
        <v>6147029.8099999996</v>
      </c>
      <c r="G233" s="452">
        <f>253436.69</f>
        <v>253436.69</v>
      </c>
      <c r="H233" s="361">
        <f>F233-G233</f>
        <v>5893593.1199999992</v>
      </c>
      <c r="I233" t="s">
        <v>7</v>
      </c>
    </row>
    <row r="234" spans="1:9">
      <c r="A234" s="263" t="s">
        <v>11</v>
      </c>
      <c r="B234" s="263" t="s">
        <v>11</v>
      </c>
      <c r="C234" s="263" t="s">
        <v>11</v>
      </c>
      <c r="D234" s="263" t="s">
        <v>11</v>
      </c>
      <c r="E234" s="263" t="s">
        <v>11</v>
      </c>
      <c r="F234" s="362">
        <f>SUM(F233)</f>
        <v>6147029.8099999996</v>
      </c>
      <c r="G234" s="362">
        <f t="shared" ref="G234:H234" si="0">SUM(G233)</f>
        <v>253436.69</v>
      </c>
      <c r="H234" s="362">
        <f t="shared" si="0"/>
        <v>5893593.1199999992</v>
      </c>
      <c r="I234" s="362"/>
    </row>
    <row r="239" spans="1:9" ht="13.5" thickBot="1"/>
    <row r="240" spans="1:9" ht="13.5" thickBot="1">
      <c r="F240" s="501" t="s">
        <v>748</v>
      </c>
      <c r="G240" s="502">
        <f>G234+G221+G204+G188+G173+G158+G127+G101+G73+G58+G15</f>
        <v>38227900</v>
      </c>
    </row>
  </sheetData>
  <mergeCells count="11">
    <mergeCell ref="A226:G226"/>
    <mergeCell ref="A131:G131"/>
    <mergeCell ref="A161:G161"/>
    <mergeCell ref="A177:G177"/>
    <mergeCell ref="A193:G193"/>
    <mergeCell ref="A210:G210"/>
    <mergeCell ref="A6:G6"/>
    <mergeCell ref="A18:G18"/>
    <mergeCell ref="A62:G62"/>
    <mergeCell ref="A77:G77"/>
    <mergeCell ref="A105:G105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3"/>
  <sheetViews>
    <sheetView topLeftCell="A152" workbookViewId="0">
      <selection activeCell="F186" sqref="F186"/>
    </sheetView>
  </sheetViews>
  <sheetFormatPr defaultRowHeight="12.75"/>
  <cols>
    <col min="1" max="1" width="42.42578125" style="30" bestFit="1" customWidth="1"/>
    <col min="2" max="5" width="9.140625" style="30"/>
    <col min="6" max="6" width="12.5703125" bestFit="1" customWidth="1"/>
    <col min="7" max="7" width="14.42578125" bestFit="1" customWidth="1"/>
    <col min="8" max="8" width="12.7109375" bestFit="1" customWidth="1"/>
    <col min="9" max="9" width="12.5703125" customWidth="1"/>
    <col min="10" max="10" width="5.5703125" bestFit="1" customWidth="1"/>
  </cols>
  <sheetData>
    <row r="1" spans="1:11">
      <c r="A1" s="291" t="s">
        <v>21</v>
      </c>
      <c r="E1" s="8"/>
      <c r="F1" s="8"/>
      <c r="H1" s="3" t="s">
        <v>22</v>
      </c>
      <c r="I1" s="3"/>
    </row>
    <row r="2" spans="1:11">
      <c r="E2" s="8"/>
      <c r="F2" s="8"/>
      <c r="H2" s="2" t="s">
        <v>76</v>
      </c>
      <c r="I2" s="2"/>
    </row>
    <row r="3" spans="1:11">
      <c r="E3" s="8"/>
      <c r="F3" s="8"/>
      <c r="H3" s="2" t="s">
        <v>23</v>
      </c>
      <c r="I3" s="2"/>
    </row>
    <row r="4" spans="1:11">
      <c r="E4"/>
      <c r="G4" s="333"/>
    </row>
    <row r="5" spans="1:11">
      <c r="E5"/>
      <c r="G5" s="333"/>
    </row>
    <row r="6" spans="1:11" ht="30" customHeight="1">
      <c r="A6" s="497" t="s">
        <v>499</v>
      </c>
      <c r="B6" s="498"/>
      <c r="C6" s="498"/>
      <c r="D6" s="498"/>
      <c r="E6" s="498"/>
      <c r="F6" s="498"/>
      <c r="G6" s="498"/>
      <c r="H6" s="363"/>
      <c r="I6" s="363"/>
    </row>
    <row r="11" spans="1:11" ht="13.5" thickBot="1"/>
    <row r="12" spans="1:11" s="26" customFormat="1" ht="22.5">
      <c r="A12" s="364" t="s">
        <v>0</v>
      </c>
      <c r="B12" s="365" t="s">
        <v>2</v>
      </c>
      <c r="C12" s="365" t="s">
        <v>1</v>
      </c>
      <c r="D12" s="365" t="s">
        <v>3</v>
      </c>
      <c r="E12" s="365" t="s">
        <v>4</v>
      </c>
      <c r="F12" s="365" t="s">
        <v>5</v>
      </c>
      <c r="G12" s="365" t="s">
        <v>6</v>
      </c>
      <c r="H12" s="366" t="s">
        <v>500</v>
      </c>
      <c r="I12" s="366" t="s">
        <v>84</v>
      </c>
      <c r="J12" s="367" t="s">
        <v>74</v>
      </c>
    </row>
    <row r="13" spans="1:11">
      <c r="A13" s="32" t="s">
        <v>8</v>
      </c>
      <c r="B13" s="32" t="s">
        <v>10</v>
      </c>
      <c r="C13" s="32" t="s">
        <v>9</v>
      </c>
      <c r="D13" s="32" t="s">
        <v>496</v>
      </c>
      <c r="E13" s="32" t="s">
        <v>497</v>
      </c>
      <c r="F13" s="1">
        <v>6147029.8099999996</v>
      </c>
      <c r="G13" s="1">
        <f>5893593.12</f>
        <v>5893593.1200000001</v>
      </c>
      <c r="H13" s="275">
        <v>253436.69</v>
      </c>
      <c r="I13" s="275">
        <f>F13-G13-H13</f>
        <v>-5.2386894822120667E-10</v>
      </c>
      <c r="J13" s="19" t="s">
        <v>7</v>
      </c>
    </row>
    <row r="14" spans="1:11" ht="13.5" thickBot="1">
      <c r="A14" s="190" t="s">
        <v>11</v>
      </c>
      <c r="B14" s="191" t="s">
        <v>11</v>
      </c>
      <c r="C14" s="191" t="s">
        <v>11</v>
      </c>
      <c r="D14" s="191" t="s">
        <v>11</v>
      </c>
      <c r="E14" s="191" t="s">
        <v>11</v>
      </c>
      <c r="F14" s="368">
        <f>SUM(F13)</f>
        <v>6147029.8099999996</v>
      </c>
      <c r="G14" s="368">
        <f t="shared" ref="G14:H14" si="0">SUM(G13)</f>
        <v>5893593.1200000001</v>
      </c>
      <c r="H14" s="368">
        <f t="shared" si="0"/>
        <v>253436.69</v>
      </c>
      <c r="I14" s="368"/>
      <c r="J14" s="369"/>
    </row>
    <row r="16" spans="1:11" ht="30" customHeight="1">
      <c r="A16" s="497" t="s">
        <v>503</v>
      </c>
      <c r="B16" s="498"/>
      <c r="C16" s="498"/>
      <c r="D16" s="498"/>
      <c r="E16" s="498"/>
      <c r="F16" s="498"/>
      <c r="G16" s="498"/>
      <c r="H16" s="498"/>
      <c r="I16" s="498"/>
      <c r="J16" s="492"/>
      <c r="K16" s="492"/>
    </row>
    <row r="17" spans="1:9">
      <c r="A17"/>
      <c r="B17"/>
      <c r="C17"/>
      <c r="D17"/>
      <c r="E17"/>
    </row>
    <row r="18" spans="1:9" ht="13.5" thickBot="1">
      <c r="A18"/>
      <c r="B18"/>
      <c r="C18"/>
      <c r="D18"/>
      <c r="E18"/>
    </row>
    <row r="19" spans="1:9" s="26" customFormat="1" ht="23.25" thickBot="1">
      <c r="A19" s="370" t="s">
        <v>0</v>
      </c>
      <c r="B19" s="371" t="s">
        <v>2</v>
      </c>
      <c r="C19" s="365" t="s">
        <v>3</v>
      </c>
      <c r="D19" s="365" t="s">
        <v>4</v>
      </c>
      <c r="E19" s="371" t="s">
        <v>1</v>
      </c>
      <c r="F19" s="371" t="s">
        <v>4</v>
      </c>
      <c r="G19" s="371" t="s">
        <v>5</v>
      </c>
      <c r="H19" s="371" t="s">
        <v>6</v>
      </c>
      <c r="I19" s="372" t="s">
        <v>74</v>
      </c>
    </row>
    <row r="20" spans="1:9">
      <c r="A20" s="306" t="s">
        <v>33</v>
      </c>
      <c r="B20" s="21" t="s">
        <v>31</v>
      </c>
      <c r="C20" s="21">
        <v>63</v>
      </c>
      <c r="D20" s="260" t="s">
        <v>501</v>
      </c>
      <c r="E20" s="21" t="s">
        <v>32</v>
      </c>
      <c r="F20" s="21" t="s">
        <v>501</v>
      </c>
      <c r="G20" s="58">
        <v>573731.98</v>
      </c>
      <c r="H20" s="58">
        <v>573731.98</v>
      </c>
      <c r="I20" s="137" t="s">
        <v>7</v>
      </c>
    </row>
    <row r="21" spans="1:9">
      <c r="A21" s="305" t="s">
        <v>33</v>
      </c>
      <c r="B21" s="19" t="s">
        <v>31</v>
      </c>
      <c r="C21" s="19">
        <v>66</v>
      </c>
      <c r="D21" s="260" t="s">
        <v>501</v>
      </c>
      <c r="E21" s="19" t="s">
        <v>32</v>
      </c>
      <c r="F21" s="19" t="s">
        <v>501</v>
      </c>
      <c r="G21" s="1">
        <v>204692.12</v>
      </c>
      <c r="H21" s="1">
        <v>204692.12</v>
      </c>
      <c r="I21" s="128" t="s">
        <v>73</v>
      </c>
    </row>
    <row r="22" spans="1:9">
      <c r="A22" s="305" t="s">
        <v>33</v>
      </c>
      <c r="B22" s="19" t="s">
        <v>31</v>
      </c>
      <c r="C22" s="19">
        <v>64</v>
      </c>
      <c r="D22" s="260" t="s">
        <v>501</v>
      </c>
      <c r="E22" s="19" t="s">
        <v>32</v>
      </c>
      <c r="F22" s="19" t="s">
        <v>501</v>
      </c>
      <c r="G22" s="1">
        <v>218443.12</v>
      </c>
      <c r="H22" s="1">
        <v>218443.12</v>
      </c>
      <c r="I22" s="90" t="s">
        <v>188</v>
      </c>
    </row>
    <row r="23" spans="1:9" ht="13.5" thickBot="1">
      <c r="A23" s="310" t="s">
        <v>33</v>
      </c>
      <c r="B23" s="20" t="s">
        <v>31</v>
      </c>
      <c r="C23" s="20">
        <v>65</v>
      </c>
      <c r="D23" s="260" t="s">
        <v>501</v>
      </c>
      <c r="E23" s="20" t="s">
        <v>32</v>
      </c>
      <c r="F23" s="20" t="s">
        <v>501</v>
      </c>
      <c r="G23" s="10">
        <v>75097</v>
      </c>
      <c r="H23" s="10">
        <v>75097</v>
      </c>
      <c r="I23" s="89" t="s">
        <v>75</v>
      </c>
    </row>
    <row r="24" spans="1:9" s="42" customFormat="1" ht="13.5" thickBot="1">
      <c r="A24" s="312"/>
      <c r="B24" s="44"/>
      <c r="C24" s="44"/>
      <c r="D24" s="44"/>
      <c r="E24" s="44"/>
      <c r="F24" s="44"/>
      <c r="G24" s="103">
        <f>SUM(G20:G23)</f>
        <v>1071964.22</v>
      </c>
      <c r="H24" s="103">
        <f>SUM(H20:H23)</f>
        <v>1071964.22</v>
      </c>
      <c r="I24" s="41"/>
    </row>
    <row r="25" spans="1:9">
      <c r="A25" s="306" t="s">
        <v>36</v>
      </c>
      <c r="B25" s="21" t="s">
        <v>34</v>
      </c>
      <c r="C25" s="21">
        <v>2584</v>
      </c>
      <c r="D25" s="260" t="s">
        <v>501</v>
      </c>
      <c r="E25" s="21" t="s">
        <v>35</v>
      </c>
      <c r="F25" s="21" t="s">
        <v>501</v>
      </c>
      <c r="G25" s="58">
        <v>908836.46</v>
      </c>
      <c r="H25" s="58">
        <v>908836.46</v>
      </c>
      <c r="I25" s="91" t="s">
        <v>7</v>
      </c>
    </row>
    <row r="26" spans="1:9">
      <c r="A26" s="305" t="s">
        <v>36</v>
      </c>
      <c r="B26" s="19" t="s">
        <v>34</v>
      </c>
      <c r="C26" s="19">
        <v>2585</v>
      </c>
      <c r="D26" s="260" t="s">
        <v>501</v>
      </c>
      <c r="E26" s="19" t="s">
        <v>35</v>
      </c>
      <c r="F26" s="19" t="s">
        <v>501</v>
      </c>
      <c r="G26" s="1">
        <v>57807.37</v>
      </c>
      <c r="H26" s="1">
        <v>57807.37</v>
      </c>
      <c r="I26" s="90" t="s">
        <v>73</v>
      </c>
    </row>
    <row r="27" spans="1:9" ht="13.5" thickBot="1">
      <c r="A27" s="310" t="s">
        <v>36</v>
      </c>
      <c r="B27" s="20" t="s">
        <v>34</v>
      </c>
      <c r="C27" s="20">
        <v>2586</v>
      </c>
      <c r="D27" s="260" t="s">
        <v>501</v>
      </c>
      <c r="E27" s="20" t="s">
        <v>35</v>
      </c>
      <c r="F27" s="20" t="s">
        <v>501</v>
      </c>
      <c r="G27" s="10">
        <v>401172.49</v>
      </c>
      <c r="H27" s="10">
        <v>401172.49</v>
      </c>
      <c r="I27" s="89" t="s">
        <v>188</v>
      </c>
    </row>
    <row r="28" spans="1:9" s="42" customFormat="1" ht="13.5" thickBot="1">
      <c r="A28" s="312"/>
      <c r="B28" s="44"/>
      <c r="C28" s="44"/>
      <c r="D28" s="44"/>
      <c r="E28" s="44"/>
      <c r="F28" s="44"/>
      <c r="G28" s="103">
        <f>SUM(G25:G27)</f>
        <v>1367816.3199999998</v>
      </c>
      <c r="H28" s="103">
        <f>SUM(H25:H27)</f>
        <v>1367816.3199999998</v>
      </c>
      <c r="I28" s="41"/>
    </row>
    <row r="29" spans="1:9">
      <c r="A29" s="306" t="s">
        <v>39</v>
      </c>
      <c r="B29" s="21" t="s">
        <v>37</v>
      </c>
      <c r="C29" s="21">
        <v>753</v>
      </c>
      <c r="D29" s="260" t="s">
        <v>502</v>
      </c>
      <c r="E29" s="21" t="s">
        <v>38</v>
      </c>
      <c r="F29" s="21" t="s">
        <v>502</v>
      </c>
      <c r="G29" s="58">
        <v>1201170.44</v>
      </c>
      <c r="H29" s="58">
        <v>1201170.44</v>
      </c>
      <c r="I29" s="91" t="s">
        <v>7</v>
      </c>
    </row>
    <row r="30" spans="1:9">
      <c r="A30" s="305" t="s">
        <v>39</v>
      </c>
      <c r="B30" s="19" t="s">
        <v>37</v>
      </c>
      <c r="C30" s="19">
        <v>751</v>
      </c>
      <c r="D30" s="260" t="s">
        <v>502</v>
      </c>
      <c r="E30" s="19" t="s">
        <v>38</v>
      </c>
      <c r="F30" s="19" t="s">
        <v>502</v>
      </c>
      <c r="G30" s="1">
        <v>1331928.58</v>
      </c>
      <c r="H30" s="1">
        <v>1331928.58</v>
      </c>
      <c r="I30" s="90" t="s">
        <v>73</v>
      </c>
    </row>
    <row r="31" spans="1:9" ht="13.5" thickBot="1">
      <c r="A31" s="310" t="s">
        <v>39</v>
      </c>
      <c r="B31" s="20" t="s">
        <v>37</v>
      </c>
      <c r="C31" s="20">
        <v>752</v>
      </c>
      <c r="D31" s="260" t="s">
        <v>502</v>
      </c>
      <c r="E31" s="20" t="s">
        <v>38</v>
      </c>
      <c r="F31" s="20" t="s">
        <v>502</v>
      </c>
      <c r="G31" s="10">
        <v>78679.929999999993</v>
      </c>
      <c r="H31" s="10">
        <v>78679.929999999993</v>
      </c>
      <c r="I31" s="89" t="s">
        <v>188</v>
      </c>
    </row>
    <row r="32" spans="1:9" s="42" customFormat="1" ht="13.5" thickBot="1">
      <c r="A32" s="312"/>
      <c r="B32" s="44"/>
      <c r="C32" s="44"/>
      <c r="D32" s="44"/>
      <c r="E32" s="44"/>
      <c r="F32" s="44"/>
      <c r="G32" s="103">
        <f>SUM(G29:G31)</f>
        <v>2611778.9500000002</v>
      </c>
      <c r="H32" s="103">
        <f>SUM(H29:H31)</f>
        <v>2611778.9500000002</v>
      </c>
      <c r="I32" s="41"/>
    </row>
    <row r="33" spans="1:9">
      <c r="A33" s="306" t="s">
        <v>42</v>
      </c>
      <c r="B33" s="21" t="s">
        <v>40</v>
      </c>
      <c r="C33" s="21">
        <v>38</v>
      </c>
      <c r="D33" s="21"/>
      <c r="E33" s="21" t="s">
        <v>41</v>
      </c>
      <c r="F33" s="21" t="s">
        <v>502</v>
      </c>
      <c r="G33" s="58">
        <v>43824.74</v>
      </c>
      <c r="H33" s="58">
        <v>43824.74</v>
      </c>
      <c r="I33" s="91" t="s">
        <v>7</v>
      </c>
    </row>
    <row r="34" spans="1:9">
      <c r="A34" s="305" t="s">
        <v>42</v>
      </c>
      <c r="B34" s="19" t="s">
        <v>40</v>
      </c>
      <c r="C34" s="19">
        <v>37</v>
      </c>
      <c r="D34" s="19"/>
      <c r="E34" s="19" t="s">
        <v>41</v>
      </c>
      <c r="F34" s="19" t="s">
        <v>502</v>
      </c>
      <c r="G34" s="1">
        <v>66395</v>
      </c>
      <c r="H34" s="1">
        <v>66395</v>
      </c>
      <c r="I34" s="90" t="s">
        <v>73</v>
      </c>
    </row>
    <row r="35" spans="1:9" ht="13.5" thickBot="1">
      <c r="A35" s="310" t="s">
        <v>42</v>
      </c>
      <c r="B35" s="20" t="s">
        <v>40</v>
      </c>
      <c r="C35" s="20">
        <v>39</v>
      </c>
      <c r="D35" s="260" t="s">
        <v>502</v>
      </c>
      <c r="E35" s="20" t="s">
        <v>41</v>
      </c>
      <c r="F35" s="20" t="s">
        <v>501</v>
      </c>
      <c r="G35" s="10">
        <v>59789.37</v>
      </c>
      <c r="H35" s="10">
        <v>59789.37</v>
      </c>
      <c r="I35" s="89" t="s">
        <v>188</v>
      </c>
    </row>
    <row r="36" spans="1:9" s="42" customFormat="1" ht="13.5" thickBot="1">
      <c r="A36" s="312"/>
      <c r="B36" s="44"/>
      <c r="C36" s="44"/>
      <c r="D36" s="44"/>
      <c r="E36" s="44"/>
      <c r="F36" s="44"/>
      <c r="G36" s="103">
        <f>SUM(G33:G35)</f>
        <v>170009.11</v>
      </c>
      <c r="H36" s="103">
        <f>SUM(H33:H35)</f>
        <v>170009.11</v>
      </c>
      <c r="I36" s="41"/>
    </row>
    <row r="37" spans="1:9">
      <c r="A37" s="306" t="s">
        <v>57</v>
      </c>
      <c r="B37" s="21" t="s">
        <v>55</v>
      </c>
      <c r="C37" s="21">
        <v>27</v>
      </c>
      <c r="D37" s="260" t="s">
        <v>501</v>
      </c>
      <c r="E37" s="21" t="s">
        <v>56</v>
      </c>
      <c r="F37" s="21" t="s">
        <v>501</v>
      </c>
      <c r="G37" s="58">
        <v>21485.49</v>
      </c>
      <c r="H37" s="58">
        <v>21485.49</v>
      </c>
      <c r="I37" s="91" t="s">
        <v>7</v>
      </c>
    </row>
    <row r="38" spans="1:9" ht="13.5" thickBot="1">
      <c r="A38" s="310" t="s">
        <v>57</v>
      </c>
      <c r="B38" s="20" t="s">
        <v>55</v>
      </c>
      <c r="C38" s="20">
        <v>25</v>
      </c>
      <c r="D38" s="260" t="s">
        <v>501</v>
      </c>
      <c r="E38" s="20" t="s">
        <v>56</v>
      </c>
      <c r="F38" s="20" t="s">
        <v>501</v>
      </c>
      <c r="G38" s="10">
        <v>42456.57</v>
      </c>
      <c r="H38" s="10">
        <v>42456.57</v>
      </c>
      <c r="I38" s="89" t="s">
        <v>188</v>
      </c>
    </row>
    <row r="39" spans="1:9" s="42" customFormat="1" ht="13.5" thickBot="1">
      <c r="A39" s="312"/>
      <c r="B39" s="44"/>
      <c r="C39" s="44"/>
      <c r="D39" s="44"/>
      <c r="E39" s="44"/>
      <c r="F39" s="44"/>
      <c r="G39" s="103">
        <f>SUM(G37:G38)</f>
        <v>63942.06</v>
      </c>
      <c r="H39" s="103">
        <f>SUM(H37:H38)</f>
        <v>63942.06</v>
      </c>
      <c r="I39" s="41"/>
    </row>
    <row r="40" spans="1:9" ht="13.5" thickBot="1">
      <c r="A40" s="311" t="s">
        <v>60</v>
      </c>
      <c r="B40" s="22" t="s">
        <v>58</v>
      </c>
      <c r="C40" s="22">
        <v>157</v>
      </c>
      <c r="D40" s="260" t="s">
        <v>502</v>
      </c>
      <c r="E40" s="22" t="s">
        <v>59</v>
      </c>
      <c r="F40" s="22" t="s">
        <v>502</v>
      </c>
      <c r="G40" s="60">
        <v>235162.88</v>
      </c>
      <c r="H40" s="60">
        <v>235162.88</v>
      </c>
      <c r="I40" s="205" t="s">
        <v>73</v>
      </c>
    </row>
    <row r="41" spans="1:9" s="42" customFormat="1" ht="13.5" thickBot="1">
      <c r="A41" s="312"/>
      <c r="B41" s="44"/>
      <c r="C41" s="44"/>
      <c r="D41" s="44"/>
      <c r="E41" s="44"/>
      <c r="F41" s="44"/>
      <c r="G41" s="103">
        <f>SUM(G40)</f>
        <v>235162.88</v>
      </c>
      <c r="H41" s="103">
        <f>SUM(H40)</f>
        <v>235162.88</v>
      </c>
      <c r="I41" s="41"/>
    </row>
    <row r="42" spans="1:9" ht="13.5" thickBot="1">
      <c r="A42" s="311" t="s">
        <v>63</v>
      </c>
      <c r="B42" s="22" t="s">
        <v>61</v>
      </c>
      <c r="C42" s="22">
        <v>378</v>
      </c>
      <c r="D42" s="260" t="s">
        <v>502</v>
      </c>
      <c r="E42" s="22" t="s">
        <v>62</v>
      </c>
      <c r="F42" s="22" t="s">
        <v>502</v>
      </c>
      <c r="G42" s="60">
        <v>47435.63</v>
      </c>
      <c r="H42" s="60">
        <v>47435.63</v>
      </c>
      <c r="I42" s="205" t="s">
        <v>73</v>
      </c>
    </row>
    <row r="43" spans="1:9" s="42" customFormat="1" ht="13.5" thickBot="1">
      <c r="A43" s="312"/>
      <c r="B43" s="44"/>
      <c r="C43" s="44"/>
      <c r="D43" s="44"/>
      <c r="E43" s="44"/>
      <c r="F43" s="44"/>
      <c r="G43" s="103">
        <f>SUM(G42)</f>
        <v>47435.63</v>
      </c>
      <c r="H43" s="103">
        <f>SUM(H42)</f>
        <v>47435.63</v>
      </c>
      <c r="I43" s="41"/>
    </row>
    <row r="44" spans="1:9" ht="13.5" thickBot="1">
      <c r="A44" s="311" t="s">
        <v>468</v>
      </c>
      <c r="B44" s="22" t="s">
        <v>466</v>
      </c>
      <c r="C44" s="22">
        <v>3</v>
      </c>
      <c r="D44" s="260" t="s">
        <v>502</v>
      </c>
      <c r="E44" s="22" t="s">
        <v>467</v>
      </c>
      <c r="F44" s="22" t="s">
        <v>502</v>
      </c>
      <c r="G44" s="60">
        <v>23341.68</v>
      </c>
      <c r="H44" s="60">
        <v>23341.68</v>
      </c>
      <c r="I44" s="205" t="s">
        <v>188</v>
      </c>
    </row>
    <row r="45" spans="1:9" s="42" customFormat="1" ht="13.5" thickBot="1">
      <c r="A45" s="312"/>
      <c r="B45" s="44"/>
      <c r="C45" s="44"/>
      <c r="D45" s="44"/>
      <c r="E45" s="44"/>
      <c r="F45" s="44"/>
      <c r="G45" s="103">
        <f>SUM(G44)</f>
        <v>23341.68</v>
      </c>
      <c r="H45" s="103">
        <f>SUM(H44)</f>
        <v>23341.68</v>
      </c>
      <c r="I45" s="41"/>
    </row>
    <row r="46" spans="1:9" s="42" customFormat="1" ht="13.5" thickBot="1">
      <c r="A46" s="313" t="s">
        <v>11</v>
      </c>
      <c r="B46" s="72" t="s">
        <v>11</v>
      </c>
      <c r="C46" s="72"/>
      <c r="D46" s="72"/>
      <c r="E46" s="72" t="s">
        <v>11</v>
      </c>
      <c r="F46" s="72" t="s">
        <v>11</v>
      </c>
      <c r="G46" s="239">
        <f>G24+G28+G32+G36+G39+G41+G43+G45</f>
        <v>5591450.8499999996</v>
      </c>
      <c r="H46" s="239">
        <f>H24+H28+H32+H36+H39+H41+H43+H45</f>
        <v>5591450.8499999996</v>
      </c>
      <c r="I46" s="43"/>
    </row>
    <row r="47" spans="1:9">
      <c r="A47"/>
      <c r="B47"/>
      <c r="C47"/>
      <c r="D47"/>
      <c r="E47"/>
    </row>
    <row r="51" spans="1:9" s="26" customFormat="1">
      <c r="A51" s="497" t="s">
        <v>503</v>
      </c>
      <c r="B51" s="498"/>
      <c r="C51" s="498"/>
      <c r="D51" s="498"/>
      <c r="E51" s="498"/>
      <c r="F51" s="498"/>
      <c r="G51" s="498"/>
      <c r="H51" s="498"/>
      <c r="I51" s="498"/>
    </row>
    <row r="52" spans="1:9">
      <c r="A52"/>
      <c r="B52"/>
      <c r="C52"/>
      <c r="D52"/>
      <c r="E52"/>
    </row>
    <row r="53" spans="1:9">
      <c r="A53"/>
      <c r="B53"/>
      <c r="C53"/>
      <c r="D53"/>
      <c r="E53"/>
    </row>
    <row r="54" spans="1:9">
      <c r="A54"/>
      <c r="B54"/>
      <c r="C54"/>
      <c r="D54"/>
      <c r="E54"/>
    </row>
    <row r="55" spans="1:9">
      <c r="A55"/>
      <c r="B55"/>
      <c r="C55"/>
      <c r="D55"/>
      <c r="E55"/>
    </row>
    <row r="56" spans="1:9" ht="13.5" thickBot="1">
      <c r="A56"/>
      <c r="B56"/>
      <c r="C56"/>
      <c r="D56"/>
      <c r="E56"/>
    </row>
    <row r="57" spans="1:9" ht="23.25" thickBot="1">
      <c r="A57" s="373" t="s">
        <v>0</v>
      </c>
      <c r="B57" s="374" t="s">
        <v>2</v>
      </c>
      <c r="C57" s="374" t="s">
        <v>1</v>
      </c>
      <c r="D57" s="374" t="s">
        <v>3</v>
      </c>
      <c r="E57" s="374" t="s">
        <v>4</v>
      </c>
      <c r="F57" s="374" t="s">
        <v>5</v>
      </c>
      <c r="G57" s="374" t="s">
        <v>6</v>
      </c>
      <c r="H57" s="375" t="s">
        <v>74</v>
      </c>
      <c r="I57" s="26"/>
    </row>
    <row r="58" spans="1:9">
      <c r="A58" s="306" t="s">
        <v>45</v>
      </c>
      <c r="B58" s="21" t="s">
        <v>43</v>
      </c>
      <c r="C58" s="21" t="s">
        <v>44</v>
      </c>
      <c r="D58" s="21" t="s">
        <v>520</v>
      </c>
      <c r="E58" s="21" t="s">
        <v>510</v>
      </c>
      <c r="F58" s="58">
        <v>613330.18999999994</v>
      </c>
      <c r="G58" s="58">
        <v>613330.18999999994</v>
      </c>
      <c r="H58" s="137" t="s">
        <v>7</v>
      </c>
    </row>
    <row r="59" spans="1:9">
      <c r="A59" s="305" t="s">
        <v>45</v>
      </c>
      <c r="B59" s="19" t="s">
        <v>43</v>
      </c>
      <c r="C59" s="19" t="s">
        <v>44</v>
      </c>
      <c r="D59" s="19" t="s">
        <v>522</v>
      </c>
      <c r="E59" s="19" t="s">
        <v>510</v>
      </c>
      <c r="F59" s="1">
        <v>1067832.8</v>
      </c>
      <c r="G59" s="1">
        <v>1067832.8</v>
      </c>
      <c r="H59" s="128" t="s">
        <v>188</v>
      </c>
    </row>
    <row r="60" spans="1:9" ht="13.5" thickBot="1">
      <c r="A60" s="310" t="s">
        <v>45</v>
      </c>
      <c r="B60" s="20" t="s">
        <v>43</v>
      </c>
      <c r="C60" s="20" t="s">
        <v>44</v>
      </c>
      <c r="D60" s="20" t="s">
        <v>521</v>
      </c>
      <c r="E60" s="20" t="s">
        <v>510</v>
      </c>
      <c r="F60" s="10">
        <v>34399.120000000003</v>
      </c>
      <c r="G60" s="10">
        <v>34399.120000000003</v>
      </c>
      <c r="H60" s="89" t="s">
        <v>188</v>
      </c>
    </row>
    <row r="61" spans="1:9" s="42" customFormat="1" ht="13.5" thickBot="1">
      <c r="A61" s="312"/>
      <c r="B61" s="44"/>
      <c r="C61" s="44"/>
      <c r="D61" s="44"/>
      <c r="E61" s="44"/>
      <c r="F61" s="103">
        <f>SUM(F58:F60)</f>
        <v>1715562.11</v>
      </c>
      <c r="G61" s="103">
        <f>SUM(G58:G60)</f>
        <v>1715562.11</v>
      </c>
      <c r="H61" s="43"/>
    </row>
    <row r="62" spans="1:9" ht="13.5" thickBot="1">
      <c r="A62" s="311" t="s">
        <v>48</v>
      </c>
      <c r="B62" s="22" t="s">
        <v>46</v>
      </c>
      <c r="C62" s="22" t="s">
        <v>47</v>
      </c>
      <c r="D62" s="22" t="s">
        <v>523</v>
      </c>
      <c r="E62" s="22" t="s">
        <v>501</v>
      </c>
      <c r="F62" s="60">
        <v>407075.7</v>
      </c>
      <c r="G62" s="60">
        <v>407075.7</v>
      </c>
      <c r="H62" s="141" t="s">
        <v>7</v>
      </c>
    </row>
    <row r="63" spans="1:9" s="42" customFormat="1" ht="13.5" thickBot="1">
      <c r="A63" s="312"/>
      <c r="B63" s="44"/>
      <c r="C63" s="44"/>
      <c r="D63" s="44"/>
      <c r="E63" s="44"/>
      <c r="F63" s="103">
        <f>SUM(F62)</f>
        <v>407075.7</v>
      </c>
      <c r="G63" s="103">
        <f>SUM(G62)</f>
        <v>407075.7</v>
      </c>
      <c r="H63" s="43"/>
    </row>
    <row r="64" spans="1:9">
      <c r="A64" s="306" t="s">
        <v>51</v>
      </c>
      <c r="B64" s="21" t="s">
        <v>49</v>
      </c>
      <c r="C64" s="21" t="s">
        <v>50</v>
      </c>
      <c r="D64" s="21" t="s">
        <v>525</v>
      </c>
      <c r="E64" s="21" t="s">
        <v>501</v>
      </c>
      <c r="F64" s="58">
        <v>594281.88</v>
      </c>
      <c r="G64" s="58">
        <v>594281.88</v>
      </c>
      <c r="H64" s="137" t="s">
        <v>7</v>
      </c>
    </row>
    <row r="65" spans="1:8">
      <c r="A65" s="305" t="s">
        <v>51</v>
      </c>
      <c r="B65" s="19" t="s">
        <v>49</v>
      </c>
      <c r="C65" s="19" t="s">
        <v>50</v>
      </c>
      <c r="D65" s="19" t="s">
        <v>524</v>
      </c>
      <c r="E65" s="19" t="s">
        <v>501</v>
      </c>
      <c r="F65" s="1">
        <v>125311.88</v>
      </c>
      <c r="G65" s="1">
        <v>125311.88</v>
      </c>
      <c r="H65" s="128" t="s">
        <v>532</v>
      </c>
    </row>
    <row r="66" spans="1:8" ht="13.5" thickBot="1">
      <c r="A66" s="310" t="s">
        <v>51</v>
      </c>
      <c r="B66" s="20" t="s">
        <v>49</v>
      </c>
      <c r="C66" s="20" t="s">
        <v>50</v>
      </c>
      <c r="D66" s="20" t="s">
        <v>526</v>
      </c>
      <c r="E66" s="20" t="s">
        <v>501</v>
      </c>
      <c r="F66" s="10">
        <v>35227.32</v>
      </c>
      <c r="G66" s="10">
        <v>35227.32</v>
      </c>
      <c r="H66" s="87" t="s">
        <v>75</v>
      </c>
    </row>
    <row r="67" spans="1:8" s="42" customFormat="1" ht="13.5" thickBot="1">
      <c r="A67" s="312"/>
      <c r="B67" s="44"/>
      <c r="C67" s="44"/>
      <c r="D67" s="44"/>
      <c r="E67" s="44"/>
      <c r="F67" s="103">
        <f>SUM(F64:F66)</f>
        <v>754821.08</v>
      </c>
      <c r="G67" s="103">
        <f>SUM(G64:G66)</f>
        <v>754821.08</v>
      </c>
      <c r="H67" s="43"/>
    </row>
    <row r="68" spans="1:8">
      <c r="A68" s="306" t="s">
        <v>54</v>
      </c>
      <c r="B68" s="21" t="s">
        <v>52</v>
      </c>
      <c r="C68" s="21" t="s">
        <v>53</v>
      </c>
      <c r="D68" s="21" t="s">
        <v>527</v>
      </c>
      <c r="E68" s="21" t="s">
        <v>501</v>
      </c>
      <c r="F68" s="58">
        <v>151063.01</v>
      </c>
      <c r="G68" s="58">
        <v>151063.01</v>
      </c>
      <c r="H68" s="137" t="s">
        <v>188</v>
      </c>
    </row>
    <row r="69" spans="1:8" ht="13.5" thickBot="1">
      <c r="A69" s="310" t="s">
        <v>54</v>
      </c>
      <c r="B69" s="20" t="s">
        <v>52</v>
      </c>
      <c r="C69" s="20" t="s">
        <v>53</v>
      </c>
      <c r="D69" s="20" t="s">
        <v>528</v>
      </c>
      <c r="E69" s="20" t="s">
        <v>501</v>
      </c>
      <c r="F69" s="10">
        <v>3380.11</v>
      </c>
      <c r="G69" s="10">
        <v>3380.11</v>
      </c>
      <c r="H69" s="87" t="s">
        <v>188</v>
      </c>
    </row>
    <row r="70" spans="1:8" s="42" customFormat="1" ht="13.5" thickBot="1">
      <c r="A70" s="312"/>
      <c r="B70" s="44"/>
      <c r="C70" s="44"/>
      <c r="D70" s="44"/>
      <c r="E70" s="44"/>
      <c r="F70" s="103">
        <f>SUM(F68:F69)</f>
        <v>154443.12</v>
      </c>
      <c r="G70" s="103">
        <f>SUM(G68:G69)</f>
        <v>154443.12</v>
      </c>
      <c r="H70" s="43"/>
    </row>
    <row r="71" spans="1:8" ht="13.5" thickBot="1">
      <c r="A71" s="311" t="s">
        <v>20</v>
      </c>
      <c r="B71" s="22" t="s">
        <v>18</v>
      </c>
      <c r="C71" s="22" t="s">
        <v>19</v>
      </c>
      <c r="D71" s="22" t="s">
        <v>529</v>
      </c>
      <c r="E71" s="22" t="s">
        <v>510</v>
      </c>
      <c r="F71" s="60">
        <v>2616645.23</v>
      </c>
      <c r="G71" s="60">
        <v>2616645.23</v>
      </c>
      <c r="H71" s="141" t="s">
        <v>7</v>
      </c>
    </row>
    <row r="72" spans="1:8" s="42" customFormat="1" ht="13.5" thickBot="1">
      <c r="A72" s="312"/>
      <c r="B72" s="44"/>
      <c r="C72" s="44"/>
      <c r="D72" s="44"/>
      <c r="E72" s="44"/>
      <c r="F72" s="103">
        <f>SUM(F71)</f>
        <v>2616645.23</v>
      </c>
      <c r="G72" s="103">
        <f>SUM(G71)</f>
        <v>2616645.23</v>
      </c>
      <c r="H72" s="43"/>
    </row>
    <row r="73" spans="1:8" ht="13.5" thickBot="1">
      <c r="A73" s="311" t="s">
        <v>66</v>
      </c>
      <c r="B73" s="22" t="s">
        <v>64</v>
      </c>
      <c r="C73" s="22" t="s">
        <v>65</v>
      </c>
      <c r="D73" s="22" t="s">
        <v>530</v>
      </c>
      <c r="E73" s="22" t="s">
        <v>501</v>
      </c>
      <c r="F73" s="60">
        <v>361795.14</v>
      </c>
      <c r="G73" s="60">
        <v>361795.14</v>
      </c>
      <c r="H73" s="141" t="s">
        <v>188</v>
      </c>
    </row>
    <row r="74" spans="1:8" s="42" customFormat="1" ht="13.5" thickBot="1">
      <c r="A74" s="312"/>
      <c r="B74" s="44"/>
      <c r="C74" s="44"/>
      <c r="D74" s="44"/>
      <c r="E74" s="44"/>
      <c r="F74" s="103">
        <f>SUM(F73)</f>
        <v>361795.14</v>
      </c>
      <c r="G74" s="103">
        <f>SUM(G73)</f>
        <v>361795.14</v>
      </c>
      <c r="H74" s="43"/>
    </row>
    <row r="75" spans="1:8" ht="13.5" thickBot="1">
      <c r="A75" s="311" t="s">
        <v>72</v>
      </c>
      <c r="B75" s="22" t="s">
        <v>70</v>
      </c>
      <c r="C75" s="22" t="s">
        <v>71</v>
      </c>
      <c r="D75" s="22" t="s">
        <v>531</v>
      </c>
      <c r="E75" s="22" t="s">
        <v>501</v>
      </c>
      <c r="F75" s="60">
        <v>89600.63</v>
      </c>
      <c r="G75" s="60">
        <v>89600.63</v>
      </c>
      <c r="H75" s="141" t="s">
        <v>73</v>
      </c>
    </row>
    <row r="76" spans="1:8" s="42" customFormat="1" ht="13.5" thickBot="1">
      <c r="A76" s="312"/>
      <c r="B76" s="44"/>
      <c r="C76" s="44"/>
      <c r="D76" s="44"/>
      <c r="E76" s="44"/>
      <c r="F76" s="103">
        <f>SUM(F75)</f>
        <v>89600.63</v>
      </c>
      <c r="G76" s="103">
        <f>SUM(G75)</f>
        <v>89600.63</v>
      </c>
      <c r="H76" s="43"/>
    </row>
    <row r="77" spans="1:8" ht="13.5" thickBot="1">
      <c r="A77" s="311" t="s">
        <v>92</v>
      </c>
      <c r="B77" s="22" t="s">
        <v>90</v>
      </c>
      <c r="C77" s="22" t="s">
        <v>91</v>
      </c>
      <c r="D77" s="22" t="s">
        <v>314</v>
      </c>
      <c r="E77" s="22" t="s">
        <v>501</v>
      </c>
      <c r="F77" s="60">
        <v>18423.84</v>
      </c>
      <c r="G77" s="60">
        <v>18423.84</v>
      </c>
      <c r="H77" s="141" t="s">
        <v>188</v>
      </c>
    </row>
    <row r="78" spans="1:8" s="42" customFormat="1" ht="13.5" thickBot="1">
      <c r="A78" s="312"/>
      <c r="B78" s="44"/>
      <c r="C78" s="44"/>
      <c r="D78" s="44"/>
      <c r="E78" s="44"/>
      <c r="F78" s="103">
        <f>SUM(F77)</f>
        <v>18423.84</v>
      </c>
      <c r="G78" s="103">
        <f>SUM(G77)</f>
        <v>18423.84</v>
      </c>
      <c r="H78" s="43"/>
    </row>
    <row r="79" spans="1:8" s="42" customFormat="1" ht="13.5" thickBot="1">
      <c r="A79" s="313" t="s">
        <v>11</v>
      </c>
      <c r="B79" s="72" t="s">
        <v>11</v>
      </c>
      <c r="C79" s="72" t="s">
        <v>11</v>
      </c>
      <c r="D79" s="72" t="s">
        <v>11</v>
      </c>
      <c r="E79" s="72" t="s">
        <v>11</v>
      </c>
      <c r="F79" s="64">
        <f>F61+F63+F67+F70+F72+F74+F76+F78</f>
        <v>6118366.8499999996</v>
      </c>
      <c r="G79" s="64">
        <f>G61+G63+G67+G70+G72+G74+G76+G78</f>
        <v>6118366.8499999996</v>
      </c>
      <c r="H79" s="81" t="s">
        <v>88</v>
      </c>
    </row>
    <row r="82" spans="1:9" s="26" customFormat="1" ht="12.75" customHeight="1">
      <c r="A82" s="497" t="s">
        <v>503</v>
      </c>
      <c r="B82" s="498"/>
      <c r="C82" s="498"/>
      <c r="D82" s="498"/>
      <c r="E82" s="498"/>
      <c r="F82" s="498"/>
      <c r="G82" s="498"/>
      <c r="H82" s="65"/>
      <c r="I82" s="65"/>
    </row>
    <row r="83" spans="1:9">
      <c r="A83"/>
      <c r="B83"/>
      <c r="C83"/>
      <c r="D83"/>
      <c r="E83"/>
    </row>
    <row r="84" spans="1:9" ht="13.5" thickBot="1">
      <c r="A84"/>
      <c r="B84"/>
      <c r="C84"/>
      <c r="D84"/>
      <c r="E84"/>
    </row>
    <row r="85" spans="1:9" ht="23.25" thickBot="1">
      <c r="A85" s="373" t="s">
        <v>0</v>
      </c>
      <c r="B85" s="374" t="s">
        <v>2</v>
      </c>
      <c r="C85" s="374" t="s">
        <v>504</v>
      </c>
      <c r="D85" s="374" t="s">
        <v>505</v>
      </c>
      <c r="E85" s="374" t="s">
        <v>506</v>
      </c>
      <c r="F85" s="374" t="s">
        <v>533</v>
      </c>
      <c r="G85" s="375" t="s">
        <v>74</v>
      </c>
    </row>
    <row r="86" spans="1:9">
      <c r="A86" s="306" t="s">
        <v>14</v>
      </c>
      <c r="B86" s="21" t="s">
        <v>12</v>
      </c>
      <c r="C86" s="21" t="s">
        <v>516</v>
      </c>
      <c r="D86" s="21" t="s">
        <v>502</v>
      </c>
      <c r="E86" s="58">
        <v>2705043.58</v>
      </c>
      <c r="F86" s="58">
        <v>2705043.58</v>
      </c>
      <c r="G86" s="137" t="s">
        <v>7</v>
      </c>
    </row>
    <row r="87" spans="1:9">
      <c r="A87" s="305" t="s">
        <v>14</v>
      </c>
      <c r="B87" s="19" t="s">
        <v>12</v>
      </c>
      <c r="C87" s="19" t="s">
        <v>515</v>
      </c>
      <c r="D87" s="19" t="s">
        <v>502</v>
      </c>
      <c r="E87" s="1">
        <v>273742.65000000002</v>
      </c>
      <c r="F87" s="1">
        <v>273742.65000000002</v>
      </c>
      <c r="G87" s="128" t="s">
        <v>73</v>
      </c>
    </row>
    <row r="88" spans="1:9" s="26" customFormat="1" ht="13.5" thickBot="1">
      <c r="A88" s="310" t="s">
        <v>14</v>
      </c>
      <c r="B88" s="20" t="s">
        <v>12</v>
      </c>
      <c r="C88" s="20" t="s">
        <v>517</v>
      </c>
      <c r="D88" s="20" t="s">
        <v>502</v>
      </c>
      <c r="E88" s="10">
        <v>1311501.3700000001</v>
      </c>
      <c r="F88" s="10">
        <v>1311501.3700000001</v>
      </c>
      <c r="G88" s="87" t="s">
        <v>85</v>
      </c>
    </row>
    <row r="89" spans="1:9" s="42" customFormat="1" ht="13.5" thickBot="1">
      <c r="A89" s="312"/>
      <c r="B89" s="44"/>
      <c r="C89" s="44"/>
      <c r="D89" s="44"/>
      <c r="E89" s="103">
        <f>SUM(E86:E88)</f>
        <v>4290287.5999999996</v>
      </c>
      <c r="F89" s="103">
        <f>SUM(F86:F88)</f>
        <v>4290287.5999999996</v>
      </c>
      <c r="G89" s="43"/>
    </row>
    <row r="90" spans="1:9">
      <c r="A90" s="306" t="s">
        <v>17</v>
      </c>
      <c r="B90" s="21" t="s">
        <v>15</v>
      </c>
      <c r="C90" s="21" t="s">
        <v>508</v>
      </c>
      <c r="D90" s="21" t="s">
        <v>501</v>
      </c>
      <c r="E90" s="58">
        <v>587946.32999999996</v>
      </c>
      <c r="F90" s="58">
        <v>587946.32999999996</v>
      </c>
      <c r="G90" s="137" t="s">
        <v>7</v>
      </c>
    </row>
    <row r="91" spans="1:9" ht="13.5" thickBot="1">
      <c r="A91" s="310" t="s">
        <v>17</v>
      </c>
      <c r="B91" s="20" t="s">
        <v>15</v>
      </c>
      <c r="C91" s="20" t="s">
        <v>507</v>
      </c>
      <c r="D91" s="20" t="s">
        <v>501</v>
      </c>
      <c r="E91" s="10">
        <v>97216.98</v>
      </c>
      <c r="F91" s="10">
        <v>97216.98</v>
      </c>
      <c r="G91" s="87" t="s">
        <v>85</v>
      </c>
    </row>
    <row r="92" spans="1:9" s="42" customFormat="1" ht="13.5" thickBot="1">
      <c r="A92" s="312"/>
      <c r="B92" s="44"/>
      <c r="C92" s="44"/>
      <c r="D92" s="44"/>
      <c r="E92" s="103">
        <f>SUM(E90:E91)</f>
        <v>685163.30999999994</v>
      </c>
      <c r="F92" s="103">
        <f>SUM(F90:F91)</f>
        <v>685163.30999999994</v>
      </c>
      <c r="G92" s="43"/>
    </row>
    <row r="93" spans="1:9">
      <c r="A93" s="306" t="s">
        <v>48</v>
      </c>
      <c r="B93" s="21" t="s">
        <v>46</v>
      </c>
      <c r="C93" s="21" t="s">
        <v>513</v>
      </c>
      <c r="D93" s="21" t="s">
        <v>501</v>
      </c>
      <c r="E93" s="58">
        <v>130987.95</v>
      </c>
      <c r="F93" s="58">
        <v>130987.95</v>
      </c>
      <c r="G93" s="137" t="s">
        <v>85</v>
      </c>
    </row>
    <row r="94" spans="1:9" ht="13.5" thickBot="1">
      <c r="A94" s="310" t="s">
        <v>48</v>
      </c>
      <c r="B94" s="20" t="s">
        <v>46</v>
      </c>
      <c r="C94" s="20" t="s">
        <v>514</v>
      </c>
      <c r="D94" s="20" t="s">
        <v>501</v>
      </c>
      <c r="E94" s="10">
        <v>24341.67</v>
      </c>
      <c r="F94" s="10">
        <v>24341.67</v>
      </c>
      <c r="G94" s="87" t="s">
        <v>85</v>
      </c>
    </row>
    <row r="95" spans="1:9" s="42" customFormat="1" ht="13.5" thickBot="1">
      <c r="A95" s="312"/>
      <c r="B95" s="44"/>
      <c r="C95" s="44"/>
      <c r="D95" s="44"/>
      <c r="E95" s="103">
        <f>SUM(E93:E94)</f>
        <v>155329.62</v>
      </c>
      <c r="F95" s="103">
        <f>SUM(F93:F94)</f>
        <v>155329.62</v>
      </c>
      <c r="G95" s="43"/>
    </row>
    <row r="96" spans="1:9" ht="13.5" thickBot="1">
      <c r="A96" s="311" t="s">
        <v>51</v>
      </c>
      <c r="B96" s="22" t="s">
        <v>49</v>
      </c>
      <c r="C96" s="22" t="s">
        <v>518</v>
      </c>
      <c r="D96" s="22" t="s">
        <v>501</v>
      </c>
      <c r="E96" s="60">
        <v>508608.43</v>
      </c>
      <c r="F96" s="60">
        <v>508608.43</v>
      </c>
      <c r="G96" s="141" t="s">
        <v>85</v>
      </c>
    </row>
    <row r="97" spans="1:9" s="42" customFormat="1" ht="13.5" thickBot="1">
      <c r="A97" s="312"/>
      <c r="B97" s="44"/>
      <c r="C97" s="44"/>
      <c r="D97" s="44"/>
      <c r="E97" s="103">
        <f>SUM(E96)</f>
        <v>508608.43</v>
      </c>
      <c r="F97" s="103">
        <f>SUM(F96)</f>
        <v>508608.43</v>
      </c>
      <c r="G97" s="43"/>
    </row>
    <row r="98" spans="1:9" ht="13.5" thickBot="1">
      <c r="A98" s="311" t="s">
        <v>54</v>
      </c>
      <c r="B98" s="22" t="s">
        <v>52</v>
      </c>
      <c r="C98" s="22" t="s">
        <v>519</v>
      </c>
      <c r="D98" s="22" t="s">
        <v>501</v>
      </c>
      <c r="E98" s="60">
        <v>75659.45</v>
      </c>
      <c r="F98" s="60">
        <v>75659.45</v>
      </c>
      <c r="G98" s="141" t="s">
        <v>7</v>
      </c>
    </row>
    <row r="99" spans="1:9" s="42" customFormat="1" ht="13.5" thickBot="1">
      <c r="A99" s="312"/>
      <c r="B99" s="44"/>
      <c r="C99" s="44"/>
      <c r="D99" s="44"/>
      <c r="E99" s="103">
        <f>SUM(E98)</f>
        <v>75659.45</v>
      </c>
      <c r="F99" s="103">
        <f>SUM(F98)</f>
        <v>75659.45</v>
      </c>
      <c r="G99" s="43"/>
    </row>
    <row r="100" spans="1:9">
      <c r="A100" s="306" t="s">
        <v>20</v>
      </c>
      <c r="B100" s="21" t="s">
        <v>18</v>
      </c>
      <c r="C100" s="21" t="s">
        <v>512</v>
      </c>
      <c r="D100" s="21" t="s">
        <v>510</v>
      </c>
      <c r="E100" s="58">
        <v>12245.78</v>
      </c>
      <c r="F100" s="58">
        <v>12245.78</v>
      </c>
      <c r="G100" s="137" t="s">
        <v>73</v>
      </c>
    </row>
    <row r="101" spans="1:9" ht="13.5" thickBot="1">
      <c r="A101" s="310" t="s">
        <v>20</v>
      </c>
      <c r="B101" s="20" t="s">
        <v>18</v>
      </c>
      <c r="C101" s="20" t="s">
        <v>511</v>
      </c>
      <c r="D101" s="20" t="s">
        <v>510</v>
      </c>
      <c r="E101" s="10">
        <v>156182.73000000001</v>
      </c>
      <c r="F101" s="10">
        <v>156182.73000000001</v>
      </c>
      <c r="G101" s="87" t="s">
        <v>85</v>
      </c>
    </row>
    <row r="102" spans="1:9" s="42" customFormat="1" ht="13.5" thickBot="1">
      <c r="A102" s="312"/>
      <c r="B102" s="44"/>
      <c r="C102" s="44"/>
      <c r="D102" s="44"/>
      <c r="E102" s="103">
        <f>SUM(E100:E101)</f>
        <v>168428.51</v>
      </c>
      <c r="F102" s="103">
        <f>SUM(F100:F101)</f>
        <v>168428.51</v>
      </c>
      <c r="G102" s="43"/>
    </row>
    <row r="103" spans="1:9" ht="13.5" thickBot="1">
      <c r="A103" s="311" t="s">
        <v>69</v>
      </c>
      <c r="B103" s="22" t="s">
        <v>67</v>
      </c>
      <c r="C103" s="22" t="s">
        <v>509</v>
      </c>
      <c r="D103" s="22" t="s">
        <v>510</v>
      </c>
      <c r="E103" s="60">
        <v>10996.23</v>
      </c>
      <c r="F103" s="60">
        <v>10996.23</v>
      </c>
      <c r="G103" s="141" t="s">
        <v>85</v>
      </c>
    </row>
    <row r="104" spans="1:9" s="42" customFormat="1" ht="13.5" thickBot="1">
      <c r="A104" s="312"/>
      <c r="B104" s="44"/>
      <c r="C104" s="44"/>
      <c r="D104" s="44"/>
      <c r="E104" s="61">
        <f>SUM(E103)</f>
        <v>10996.23</v>
      </c>
      <c r="F104" s="61">
        <f>SUM(F103)</f>
        <v>10996.23</v>
      </c>
      <c r="G104" s="43"/>
    </row>
    <row r="105" spans="1:9" s="42" customFormat="1" ht="13.5" thickBot="1">
      <c r="A105" s="312"/>
      <c r="B105" s="44"/>
      <c r="C105" s="44"/>
      <c r="D105" s="44"/>
      <c r="E105" s="61">
        <f>E89+E92+E95+E97+E99+E102+E104</f>
        <v>5894473.1499999994</v>
      </c>
      <c r="F105" s="61">
        <f>F89+F92+F95+F97+F99+F102+F104</f>
        <v>5894473.1499999994</v>
      </c>
      <c r="G105" s="43"/>
    </row>
    <row r="108" spans="1:9" s="26" customFormat="1" ht="24.75" customHeight="1">
      <c r="A108" s="497" t="s">
        <v>503</v>
      </c>
      <c r="B108" s="498"/>
      <c r="C108" s="498"/>
      <c r="D108" s="498"/>
      <c r="E108" s="498"/>
      <c r="F108" s="498"/>
      <c r="G108" s="498"/>
      <c r="H108" s="498"/>
      <c r="I108" s="65"/>
    </row>
    <row r="113" spans="1:8" ht="13.5" thickBot="1"/>
    <row r="114" spans="1:8" s="26" customFormat="1" ht="23.25" thickBot="1">
      <c r="A114" s="379" t="s">
        <v>0</v>
      </c>
      <c r="B114" s="380" t="s">
        <v>2</v>
      </c>
      <c r="C114" s="380" t="s">
        <v>1</v>
      </c>
      <c r="D114" s="380" t="s">
        <v>3</v>
      </c>
      <c r="E114" s="380" t="s">
        <v>4</v>
      </c>
      <c r="F114" s="380" t="s">
        <v>5</v>
      </c>
      <c r="G114" s="380" t="s">
        <v>6</v>
      </c>
      <c r="H114" s="381" t="s">
        <v>74</v>
      </c>
    </row>
    <row r="115" spans="1:8">
      <c r="A115" s="36" t="s">
        <v>8</v>
      </c>
      <c r="B115" s="31" t="s">
        <v>10</v>
      </c>
      <c r="C115" s="31" t="s">
        <v>9</v>
      </c>
      <c r="D115" s="31" t="s">
        <v>542</v>
      </c>
      <c r="E115" s="31" t="s">
        <v>501</v>
      </c>
      <c r="F115" s="58">
        <v>6639955.4800000004</v>
      </c>
      <c r="G115" s="58">
        <v>6639955.4800000004</v>
      </c>
      <c r="H115" s="137" t="s">
        <v>7</v>
      </c>
    </row>
    <row r="116" spans="1:8">
      <c r="A116" s="37" t="s">
        <v>8</v>
      </c>
      <c r="B116" s="32" t="s">
        <v>10</v>
      </c>
      <c r="C116" s="32" t="s">
        <v>9</v>
      </c>
      <c r="D116" s="32" t="s">
        <v>173</v>
      </c>
      <c r="E116" s="32" t="s">
        <v>501</v>
      </c>
      <c r="F116" s="1">
        <v>211208</v>
      </c>
      <c r="G116" s="1">
        <v>211208</v>
      </c>
      <c r="H116" s="128" t="s">
        <v>73</v>
      </c>
    </row>
    <row r="117" spans="1:8" ht="13.5" thickBot="1">
      <c r="A117" s="38" t="s">
        <v>8</v>
      </c>
      <c r="B117" s="33" t="s">
        <v>10</v>
      </c>
      <c r="C117" s="33" t="s">
        <v>9</v>
      </c>
      <c r="D117" s="33" t="s">
        <v>537</v>
      </c>
      <c r="E117" s="33" t="s">
        <v>538</v>
      </c>
      <c r="F117" s="10">
        <v>751348.49</v>
      </c>
      <c r="G117" s="10">
        <v>751348.49</v>
      </c>
      <c r="H117" s="87" t="s">
        <v>188</v>
      </c>
    </row>
    <row r="118" spans="1:8" s="42" customFormat="1" ht="13.5" thickBot="1">
      <c r="A118" s="85"/>
      <c r="B118" s="86"/>
      <c r="C118" s="86"/>
      <c r="D118" s="86"/>
      <c r="E118" s="86"/>
      <c r="F118" s="103">
        <f>SUM(F115:F117)</f>
        <v>7602511.9700000007</v>
      </c>
      <c r="G118" s="103">
        <f>SUM(G115:G117)</f>
        <v>7602511.9700000007</v>
      </c>
      <c r="H118" s="43"/>
    </row>
    <row r="119" spans="1:8" ht="13.5" thickBot="1">
      <c r="A119" s="39" t="s">
        <v>33</v>
      </c>
      <c r="B119" s="34" t="s">
        <v>31</v>
      </c>
      <c r="C119" s="34" t="s">
        <v>32</v>
      </c>
      <c r="D119" s="34" t="s">
        <v>541</v>
      </c>
      <c r="E119" s="34" t="s">
        <v>501</v>
      </c>
      <c r="F119" s="60">
        <v>34721.18</v>
      </c>
      <c r="G119" s="60">
        <v>34721.18</v>
      </c>
      <c r="H119" s="141" t="s">
        <v>188</v>
      </c>
    </row>
    <row r="120" spans="1:8" s="42" customFormat="1" ht="13.5" thickBot="1">
      <c r="A120" s="85"/>
      <c r="B120" s="86"/>
      <c r="C120" s="86"/>
      <c r="D120" s="86"/>
      <c r="E120" s="86"/>
      <c r="F120" s="103">
        <f>SUM(F119)</f>
        <v>34721.18</v>
      </c>
      <c r="G120" s="103">
        <f>SUM(G119)</f>
        <v>34721.18</v>
      </c>
      <c r="H120" s="43"/>
    </row>
    <row r="121" spans="1:8" ht="13.5" thickBot="1">
      <c r="A121" s="39" t="s">
        <v>36</v>
      </c>
      <c r="B121" s="34" t="s">
        <v>34</v>
      </c>
      <c r="C121" s="34" t="s">
        <v>35</v>
      </c>
      <c r="D121" s="34" t="s">
        <v>539</v>
      </c>
      <c r="E121" s="34" t="s">
        <v>501</v>
      </c>
      <c r="F121" s="60">
        <v>28442.54</v>
      </c>
      <c r="G121" s="60">
        <v>28442.54</v>
      </c>
      <c r="H121" s="141" t="s">
        <v>188</v>
      </c>
    </row>
    <row r="122" spans="1:8" s="42" customFormat="1" ht="13.5" thickBot="1">
      <c r="A122" s="85"/>
      <c r="B122" s="86"/>
      <c r="C122" s="86"/>
      <c r="D122" s="86"/>
      <c r="E122" s="86"/>
      <c r="F122" s="103">
        <f>SUM(F121)</f>
        <v>28442.54</v>
      </c>
      <c r="G122" s="103">
        <f>SUM(G121)</f>
        <v>28442.54</v>
      </c>
      <c r="H122" s="43"/>
    </row>
    <row r="123" spans="1:8" ht="13.5" thickBot="1">
      <c r="A123" s="39" t="s">
        <v>42</v>
      </c>
      <c r="B123" s="34" t="s">
        <v>40</v>
      </c>
      <c r="C123" s="34" t="s">
        <v>41</v>
      </c>
      <c r="D123" s="34" t="s">
        <v>540</v>
      </c>
      <c r="E123" s="34" t="s">
        <v>538</v>
      </c>
      <c r="F123" s="60">
        <v>2397.35</v>
      </c>
      <c r="G123" s="60">
        <v>2397.35</v>
      </c>
      <c r="H123" s="141" t="s">
        <v>188</v>
      </c>
    </row>
    <row r="124" spans="1:8" s="42" customFormat="1" ht="13.5" thickBot="1">
      <c r="A124" s="85"/>
      <c r="B124" s="86"/>
      <c r="C124" s="86"/>
      <c r="D124" s="86"/>
      <c r="E124" s="86"/>
      <c r="F124" s="103">
        <f>SUM(F123)</f>
        <v>2397.35</v>
      </c>
      <c r="G124" s="103">
        <f>SUM(G123)</f>
        <v>2397.35</v>
      </c>
      <c r="H124" s="43"/>
    </row>
    <row r="125" spans="1:8">
      <c r="A125" s="36" t="s">
        <v>57</v>
      </c>
      <c r="B125" s="31" t="s">
        <v>55</v>
      </c>
      <c r="C125" s="31" t="s">
        <v>56</v>
      </c>
      <c r="D125" s="31" t="s">
        <v>441</v>
      </c>
      <c r="E125" s="31" t="s">
        <v>538</v>
      </c>
      <c r="F125" s="58">
        <v>102200.95</v>
      </c>
      <c r="G125" s="58">
        <v>102200.95</v>
      </c>
      <c r="H125" s="137" t="s">
        <v>73</v>
      </c>
    </row>
    <row r="126" spans="1:8" ht="13.5" thickBot="1">
      <c r="A126" s="38" t="s">
        <v>57</v>
      </c>
      <c r="B126" s="33" t="s">
        <v>55</v>
      </c>
      <c r="C126" s="33" t="s">
        <v>56</v>
      </c>
      <c r="D126" s="33" t="s">
        <v>535</v>
      </c>
      <c r="E126" s="33" t="s">
        <v>536</v>
      </c>
      <c r="F126" s="10">
        <v>11944.91</v>
      </c>
      <c r="G126" s="10">
        <v>11944.91</v>
      </c>
      <c r="H126" s="87" t="s">
        <v>188</v>
      </c>
    </row>
    <row r="127" spans="1:8" s="42" customFormat="1" ht="13.5" thickBot="1">
      <c r="A127" s="85"/>
      <c r="B127" s="86"/>
      <c r="C127" s="86"/>
      <c r="D127" s="86"/>
      <c r="E127" s="86"/>
      <c r="F127" s="103">
        <f>SUM(F125:F126)</f>
        <v>114145.86</v>
      </c>
      <c r="G127" s="103">
        <f>SUM(G125:G126)</f>
        <v>114145.86</v>
      </c>
      <c r="H127" s="43"/>
    </row>
    <row r="128" spans="1:8" ht="13.5" thickBot="1">
      <c r="A128" s="39" t="s">
        <v>66</v>
      </c>
      <c r="B128" s="34" t="s">
        <v>64</v>
      </c>
      <c r="C128" s="34" t="s">
        <v>65</v>
      </c>
      <c r="D128" s="34" t="s">
        <v>534</v>
      </c>
      <c r="E128" s="34" t="s">
        <v>510</v>
      </c>
      <c r="F128" s="60">
        <v>136657.93</v>
      </c>
      <c r="G128" s="60">
        <v>136657.93</v>
      </c>
      <c r="H128" s="141" t="s">
        <v>188</v>
      </c>
    </row>
    <row r="129" spans="1:9" s="42" customFormat="1" ht="13.5" thickBot="1">
      <c r="A129" s="85"/>
      <c r="B129" s="86"/>
      <c r="C129" s="86"/>
      <c r="D129" s="86"/>
      <c r="E129" s="86"/>
      <c r="F129" s="103">
        <f>SUM(F128)</f>
        <v>136657.93</v>
      </c>
      <c r="G129" s="103">
        <f>SUM(G128)</f>
        <v>136657.93</v>
      </c>
      <c r="H129" s="43"/>
    </row>
    <row r="130" spans="1:9" ht="13.5" thickBot="1">
      <c r="A130" s="39" t="s">
        <v>82</v>
      </c>
      <c r="B130" s="34" t="s">
        <v>80</v>
      </c>
      <c r="C130" s="34" t="s">
        <v>81</v>
      </c>
      <c r="D130" s="34" t="s">
        <v>294</v>
      </c>
      <c r="E130" s="34" t="s">
        <v>502</v>
      </c>
      <c r="F130" s="60">
        <v>41781</v>
      </c>
      <c r="G130" s="60">
        <v>41781</v>
      </c>
      <c r="H130" s="141" t="s">
        <v>75</v>
      </c>
    </row>
    <row r="131" spans="1:9" s="42" customFormat="1" ht="13.5" thickBot="1">
      <c r="A131" s="85"/>
      <c r="B131" s="86"/>
      <c r="C131" s="86"/>
      <c r="D131" s="86"/>
      <c r="E131" s="86"/>
      <c r="F131" s="103">
        <f>SUM(F130)</f>
        <v>41781</v>
      </c>
      <c r="G131" s="103">
        <f>SUM(G130)</f>
        <v>41781</v>
      </c>
      <c r="H131" s="43"/>
    </row>
    <row r="132" spans="1:9" ht="13.5" thickBot="1">
      <c r="A132" s="39" t="s">
        <v>93</v>
      </c>
      <c r="B132" s="34" t="s">
        <v>94</v>
      </c>
      <c r="C132" s="34" t="s">
        <v>95</v>
      </c>
      <c r="D132" s="34" t="s">
        <v>314</v>
      </c>
      <c r="E132" s="34" t="s">
        <v>501</v>
      </c>
      <c r="F132" s="60">
        <v>705.78</v>
      </c>
      <c r="G132" s="60">
        <v>705.78</v>
      </c>
      <c r="H132" s="141" t="s">
        <v>188</v>
      </c>
    </row>
    <row r="133" spans="1:9" s="42" customFormat="1" ht="13.5" thickBot="1">
      <c r="A133" s="382" t="s">
        <v>11</v>
      </c>
      <c r="B133" s="383" t="s">
        <v>11</v>
      </c>
      <c r="C133" s="383" t="s">
        <v>11</v>
      </c>
      <c r="D133" s="383" t="s">
        <v>11</v>
      </c>
      <c r="E133" s="383" t="s">
        <v>11</v>
      </c>
      <c r="F133" s="377">
        <f>SUM(F132)</f>
        <v>705.78</v>
      </c>
      <c r="G133" s="377">
        <f>SUM(G132)</f>
        <v>705.78</v>
      </c>
      <c r="H133" s="378"/>
    </row>
    <row r="134" spans="1:9" s="42" customFormat="1" ht="13.5" thickBot="1">
      <c r="A134" s="384" t="s">
        <v>11</v>
      </c>
      <c r="B134" s="385" t="s">
        <v>11</v>
      </c>
      <c r="C134" s="385" t="s">
        <v>11</v>
      </c>
      <c r="D134" s="386"/>
      <c r="E134" s="386"/>
      <c r="F134" s="347">
        <f>F118+F120+F122+F124+F127+F129+F131+F133</f>
        <v>7961363.6100000003</v>
      </c>
      <c r="G134" s="347">
        <f>G118+G120+G122+G124+G127+G129+G131+G133</f>
        <v>7961363.6100000003</v>
      </c>
      <c r="H134" s="376" t="s">
        <v>11</v>
      </c>
    </row>
    <row r="139" spans="1:9" s="26" customFormat="1" ht="24.75" customHeight="1">
      <c r="A139" s="497" t="s">
        <v>545</v>
      </c>
      <c r="B139" s="498"/>
      <c r="C139" s="498"/>
      <c r="D139" s="498"/>
      <c r="E139" s="498"/>
      <c r="F139" s="498"/>
      <c r="G139" s="498"/>
      <c r="H139" s="498"/>
      <c r="I139" s="65"/>
    </row>
    <row r="140" spans="1:9">
      <c r="G140" s="268"/>
    </row>
    <row r="141" spans="1:9">
      <c r="G141" s="268"/>
    </row>
    <row r="142" spans="1:9">
      <c r="G142" s="268"/>
    </row>
    <row r="143" spans="1:9">
      <c r="G143" s="268"/>
    </row>
    <row r="144" spans="1:9" ht="13.5" thickBot="1">
      <c r="G144" s="268"/>
    </row>
    <row r="145" spans="1:9" s="26" customFormat="1" ht="23.25" thickBot="1">
      <c r="A145" s="389" t="s">
        <v>0</v>
      </c>
      <c r="B145" s="390" t="s">
        <v>2</v>
      </c>
      <c r="C145" s="390" t="s">
        <v>1</v>
      </c>
      <c r="D145" s="390" t="s">
        <v>3</v>
      </c>
      <c r="E145" s="390" t="s">
        <v>4</v>
      </c>
      <c r="F145" s="390" t="s">
        <v>5</v>
      </c>
      <c r="G145" s="390" t="s">
        <v>6</v>
      </c>
      <c r="H145" s="391" t="s">
        <v>74</v>
      </c>
    </row>
    <row r="146" spans="1:9" ht="13.5" thickBot="1">
      <c r="A146" s="182" t="s">
        <v>14</v>
      </c>
      <c r="B146" s="183" t="s">
        <v>12</v>
      </c>
      <c r="C146" s="183" t="s">
        <v>13</v>
      </c>
      <c r="D146" s="183" t="s">
        <v>543</v>
      </c>
      <c r="E146" s="183" t="s">
        <v>544</v>
      </c>
      <c r="F146" s="184">
        <v>2256755.1800000002</v>
      </c>
      <c r="G146" s="184">
        <v>2256755.1800000002</v>
      </c>
      <c r="H146" s="388" t="s">
        <v>7</v>
      </c>
    </row>
    <row r="147" spans="1:9" ht="13.5" thickBot="1">
      <c r="A147" s="190" t="s">
        <v>11</v>
      </c>
      <c r="B147" s="191" t="s">
        <v>11</v>
      </c>
      <c r="C147" s="191" t="s">
        <v>11</v>
      </c>
      <c r="D147" s="191" t="s">
        <v>11</v>
      </c>
      <c r="E147" s="191" t="s">
        <v>11</v>
      </c>
      <c r="F147" s="368">
        <f>F146</f>
        <v>2256755.1800000002</v>
      </c>
      <c r="G147" s="392">
        <f>G146</f>
        <v>2256755.1800000002</v>
      </c>
      <c r="H147" s="387"/>
    </row>
    <row r="151" spans="1:9" s="26" customFormat="1" ht="24.75" customHeight="1">
      <c r="A151" s="497" t="s">
        <v>545</v>
      </c>
      <c r="B151" s="498"/>
      <c r="C151" s="498"/>
      <c r="D151" s="498"/>
      <c r="E151" s="498"/>
      <c r="F151" s="498"/>
      <c r="G151" s="498"/>
      <c r="H151" s="498"/>
      <c r="I151" s="65"/>
    </row>
    <row r="152" spans="1:9">
      <c r="G152" s="268"/>
    </row>
    <row r="153" spans="1:9">
      <c r="G153" s="268"/>
    </row>
    <row r="154" spans="1:9">
      <c r="G154" s="268"/>
    </row>
    <row r="155" spans="1:9">
      <c r="G155" s="268"/>
    </row>
    <row r="156" spans="1:9" ht="13.5" thickBot="1">
      <c r="G156" s="268"/>
    </row>
    <row r="157" spans="1:9" s="26" customFormat="1" ht="23.25" thickBot="1">
      <c r="A157" s="389" t="s">
        <v>0</v>
      </c>
      <c r="B157" s="390" t="s">
        <v>2</v>
      </c>
      <c r="C157" s="390" t="s">
        <v>1</v>
      </c>
      <c r="D157" s="390" t="s">
        <v>3</v>
      </c>
      <c r="E157" s="390" t="s">
        <v>4</v>
      </c>
      <c r="F157" s="390" t="s">
        <v>5</v>
      </c>
      <c r="G157" s="390" t="s">
        <v>6</v>
      </c>
      <c r="H157" s="391" t="s">
        <v>74</v>
      </c>
    </row>
    <row r="158" spans="1:9" ht="13.5" thickBot="1">
      <c r="A158" s="76" t="s">
        <v>17</v>
      </c>
      <c r="B158" s="76" t="s">
        <v>15</v>
      </c>
      <c r="C158" s="76" t="s">
        <v>16</v>
      </c>
      <c r="D158" s="76" t="s">
        <v>546</v>
      </c>
      <c r="E158" s="76" t="s">
        <v>547</v>
      </c>
      <c r="F158" s="452">
        <v>539836.69999999995</v>
      </c>
      <c r="G158" s="184">
        <v>539836.69999999995</v>
      </c>
      <c r="H158" s="388" t="s">
        <v>7</v>
      </c>
    </row>
    <row r="159" spans="1:9" ht="13.5" thickBot="1">
      <c r="A159" s="190" t="s">
        <v>11</v>
      </c>
      <c r="B159" s="191" t="s">
        <v>11</v>
      </c>
      <c r="C159" s="191" t="s">
        <v>11</v>
      </c>
      <c r="D159" s="191" t="s">
        <v>11</v>
      </c>
      <c r="E159" s="191" t="s">
        <v>11</v>
      </c>
      <c r="F159" s="368">
        <f>F158</f>
        <v>539836.69999999995</v>
      </c>
      <c r="G159" s="392">
        <f>G158</f>
        <v>539836.69999999995</v>
      </c>
      <c r="H159" s="387"/>
    </row>
    <row r="160" spans="1:9">
      <c r="G160" s="268"/>
    </row>
    <row r="164" spans="1:10" s="26" customFormat="1" ht="24.75" customHeight="1">
      <c r="A164" s="497" t="s">
        <v>503</v>
      </c>
      <c r="B164" s="498"/>
      <c r="C164" s="498"/>
      <c r="D164" s="498"/>
      <c r="E164" s="498"/>
      <c r="F164" s="498"/>
      <c r="G164" s="498"/>
      <c r="H164" s="498"/>
      <c r="I164" s="65"/>
    </row>
    <row r="165" spans="1:10">
      <c r="G165" s="268"/>
    </row>
    <row r="166" spans="1:10">
      <c r="A166"/>
      <c r="B166"/>
      <c r="C166"/>
      <c r="D166"/>
      <c r="E166"/>
    </row>
    <row r="167" spans="1:10">
      <c r="A167"/>
      <c r="B167"/>
      <c r="C167"/>
      <c r="D167"/>
      <c r="E167"/>
    </row>
    <row r="168" spans="1:10">
      <c r="A168"/>
      <c r="B168"/>
      <c r="C168"/>
      <c r="D168"/>
      <c r="E168"/>
    </row>
    <row r="169" spans="1:10">
      <c r="A169"/>
      <c r="B169"/>
      <c r="C169"/>
      <c r="D169"/>
      <c r="E169"/>
    </row>
    <row r="170" spans="1:10" ht="13.5" thickBot="1">
      <c r="A170"/>
      <c r="B170"/>
      <c r="C170"/>
      <c r="D170"/>
      <c r="E170"/>
    </row>
    <row r="171" spans="1:10" s="26" customFormat="1" ht="23.25" thickBot="1">
      <c r="A171" s="394" t="s">
        <v>0</v>
      </c>
      <c r="B171" s="395" t="s">
        <v>2</v>
      </c>
      <c r="C171" s="395" t="s">
        <v>1</v>
      </c>
      <c r="D171" s="395" t="s">
        <v>3</v>
      </c>
      <c r="E171" s="395" t="s">
        <v>4</v>
      </c>
      <c r="F171" s="395" t="s">
        <v>5</v>
      </c>
      <c r="G171" s="395" t="s">
        <v>6</v>
      </c>
      <c r="H171" s="396" t="s">
        <v>74</v>
      </c>
    </row>
    <row r="172" spans="1:10" ht="13.5" thickBot="1">
      <c r="A172" s="54" t="s">
        <v>8</v>
      </c>
      <c r="B172" s="55" t="s">
        <v>10</v>
      </c>
      <c r="C172" s="55" t="s">
        <v>9</v>
      </c>
      <c r="D172" s="55" t="s">
        <v>549</v>
      </c>
      <c r="E172" s="55" t="s">
        <v>550</v>
      </c>
      <c r="F172" s="16">
        <v>27688.5</v>
      </c>
      <c r="G172" s="16">
        <v>27688.5</v>
      </c>
      <c r="H172" s="158" t="s">
        <v>532</v>
      </c>
      <c r="I172" s="393" t="s">
        <v>11</v>
      </c>
      <c r="J172" t="s">
        <v>11</v>
      </c>
    </row>
    <row r="173" spans="1:10" s="42" customFormat="1" ht="13.5" thickBot="1">
      <c r="A173" s="94"/>
      <c r="B173" s="95"/>
      <c r="C173" s="95"/>
      <c r="D173" s="95"/>
      <c r="E173" s="95"/>
      <c r="F173" s="51">
        <f>SUM(F172)</f>
        <v>27688.5</v>
      </c>
      <c r="G173" s="51">
        <f>SUM(G172)</f>
        <v>27688.5</v>
      </c>
      <c r="H173" s="159"/>
      <c r="I173" s="400"/>
    </row>
    <row r="174" spans="1:10" ht="13.5" thickBot="1">
      <c r="A174" s="45" t="s">
        <v>468</v>
      </c>
      <c r="B174" s="46" t="s">
        <v>466</v>
      </c>
      <c r="C174" s="46" t="s">
        <v>467</v>
      </c>
      <c r="D174" s="46" t="s">
        <v>241</v>
      </c>
      <c r="E174" s="46" t="s">
        <v>548</v>
      </c>
      <c r="F174" s="59">
        <v>2929.83</v>
      </c>
      <c r="G174" s="59">
        <v>2929.83</v>
      </c>
      <c r="H174" s="136" t="s">
        <v>188</v>
      </c>
    </row>
    <row r="175" spans="1:10" s="42" customFormat="1" ht="13.5" thickBot="1">
      <c r="A175" s="94"/>
      <c r="B175" s="95"/>
      <c r="C175" s="95"/>
      <c r="D175" s="95"/>
      <c r="E175" s="95"/>
      <c r="F175" s="51">
        <f>SUM(F174)</f>
        <v>2929.83</v>
      </c>
      <c r="G175" s="51">
        <f>SUM(G174)</f>
        <v>2929.83</v>
      </c>
      <c r="H175" s="159"/>
    </row>
    <row r="176" spans="1:10" ht="13.5" thickBot="1">
      <c r="A176" s="397" t="s">
        <v>11</v>
      </c>
      <c r="B176" s="398" t="s">
        <v>11</v>
      </c>
      <c r="C176" s="398" t="s">
        <v>11</v>
      </c>
      <c r="D176" s="398" t="s">
        <v>11</v>
      </c>
      <c r="E176" s="398" t="s">
        <v>11</v>
      </c>
      <c r="F176" s="64">
        <f>F173+F175</f>
        <v>30618.33</v>
      </c>
      <c r="G176" s="64">
        <f>G173+G175</f>
        <v>30618.33</v>
      </c>
      <c r="H176" s="399"/>
    </row>
    <row r="179" spans="1:9" s="26" customFormat="1" ht="24.75" customHeight="1">
      <c r="A179" s="497" t="s">
        <v>545</v>
      </c>
      <c r="B179" s="498"/>
      <c r="C179" s="498"/>
      <c r="D179" s="498"/>
      <c r="E179" s="498"/>
      <c r="F179" s="498"/>
      <c r="G179" s="498"/>
      <c r="H179" s="498"/>
      <c r="I179" s="65"/>
    </row>
    <row r="184" spans="1:9" ht="13.5" thickBot="1"/>
    <row r="185" spans="1:9" s="401" customFormat="1" ht="23.25" thickBot="1">
      <c r="A185" s="402" t="s">
        <v>0</v>
      </c>
      <c r="B185" s="403" t="s">
        <v>2</v>
      </c>
      <c r="C185" s="403" t="s">
        <v>1</v>
      </c>
      <c r="D185" s="403" t="s">
        <v>3</v>
      </c>
      <c r="E185" s="403" t="s">
        <v>4</v>
      </c>
      <c r="F185" s="403" t="s">
        <v>5</v>
      </c>
      <c r="G185" s="403" t="s">
        <v>6</v>
      </c>
      <c r="H185" s="403" t="s">
        <v>89</v>
      </c>
      <c r="I185" s="404" t="s">
        <v>222</v>
      </c>
    </row>
    <row r="186" spans="1:9" ht="13.5" thickBot="1">
      <c r="A186" s="182" t="s">
        <v>8</v>
      </c>
      <c r="B186" s="183" t="s">
        <v>10</v>
      </c>
      <c r="C186" s="183" t="s">
        <v>9</v>
      </c>
      <c r="D186" s="183" t="s">
        <v>234</v>
      </c>
      <c r="E186" s="183" t="s">
        <v>551</v>
      </c>
      <c r="F186" s="184">
        <v>6326354.8300000001</v>
      </c>
      <c r="G186" s="184">
        <v>2481402.21</v>
      </c>
      <c r="H186" s="184">
        <f>F186-G186</f>
        <v>3844952.62</v>
      </c>
      <c r="I186" s="234" t="s">
        <v>277</v>
      </c>
    </row>
    <row r="187" spans="1:9" ht="13.5" thickBot="1">
      <c r="A187" s="190" t="s">
        <v>11</v>
      </c>
      <c r="B187" s="191" t="s">
        <v>11</v>
      </c>
      <c r="C187" s="191" t="s">
        <v>11</v>
      </c>
      <c r="D187" s="191" t="s">
        <v>11</v>
      </c>
      <c r="E187" s="191" t="s">
        <v>11</v>
      </c>
      <c r="F187" s="82">
        <f>SUM(F186)</f>
        <v>6326354.8300000001</v>
      </c>
      <c r="G187" s="82">
        <f>SUM(G186)</f>
        <v>2481402.21</v>
      </c>
      <c r="H187" s="82">
        <f>SUM(H186)</f>
        <v>3844952.62</v>
      </c>
      <c r="I187" s="387"/>
    </row>
    <row r="192" spans="1:9" ht="13.5" thickBot="1"/>
    <row r="193" spans="6:7" ht="13.5" thickBot="1">
      <c r="F193" s="501" t="s">
        <v>748</v>
      </c>
      <c r="G193" s="502">
        <f>G187+G176+G159+G147+G134+F105+G79+H46+G14</f>
        <v>36767860</v>
      </c>
    </row>
  </sheetData>
  <mergeCells count="9">
    <mergeCell ref="A139:H139"/>
    <mergeCell ref="A151:H151"/>
    <mergeCell ref="A164:H164"/>
    <mergeCell ref="A179:H179"/>
    <mergeCell ref="A6:G6"/>
    <mergeCell ref="A16:I16"/>
    <mergeCell ref="A51:I51"/>
    <mergeCell ref="A82:G82"/>
    <mergeCell ref="A108:H108"/>
  </mergeCells>
  <pageMargins left="0.17" right="0.1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69"/>
  <sheetViews>
    <sheetView topLeftCell="A226" workbookViewId="0">
      <selection activeCell="F269" sqref="F269:G269"/>
    </sheetView>
  </sheetViews>
  <sheetFormatPr defaultRowHeight="12.75"/>
  <cols>
    <col min="1" max="1" width="42.42578125" style="30" bestFit="1" customWidth="1"/>
    <col min="2" max="2" width="9.140625" style="30"/>
    <col min="3" max="3" width="7.85546875" style="30" bestFit="1" customWidth="1"/>
    <col min="4" max="4" width="6.42578125" style="30" bestFit="1" customWidth="1"/>
    <col min="5" max="5" width="9.140625" style="30"/>
    <col min="6" max="6" width="17.140625" bestFit="1" customWidth="1"/>
    <col min="7" max="7" width="17" bestFit="1" customWidth="1"/>
    <col min="8" max="8" width="17.140625" bestFit="1" customWidth="1"/>
    <col min="9" max="9" width="11.85546875" bestFit="1" customWidth="1"/>
  </cols>
  <sheetData>
    <row r="1" spans="1:10" ht="30.75" customHeight="1">
      <c r="A1" s="291" t="s">
        <v>21</v>
      </c>
      <c r="G1" s="3" t="s">
        <v>22</v>
      </c>
    </row>
    <row r="2" spans="1:10">
      <c r="G2" s="2" t="s">
        <v>76</v>
      </c>
    </row>
    <row r="3" spans="1:10">
      <c r="G3" s="2" t="s">
        <v>23</v>
      </c>
    </row>
    <row r="4" spans="1:10">
      <c r="F4" s="30"/>
      <c r="I4" s="333"/>
    </row>
    <row r="5" spans="1:10">
      <c r="F5" s="30"/>
      <c r="I5" s="333"/>
    </row>
    <row r="6" spans="1:10" s="26" customFormat="1" ht="24.75" customHeight="1">
      <c r="A6" s="497" t="s">
        <v>552</v>
      </c>
      <c r="B6" s="498"/>
      <c r="C6" s="498"/>
      <c r="D6" s="498"/>
      <c r="E6" s="498"/>
      <c r="F6" s="498"/>
      <c r="G6" s="498"/>
      <c r="H6" s="498"/>
      <c r="I6" s="65"/>
    </row>
    <row r="11" spans="1:10" ht="13.5" thickBot="1"/>
    <row r="12" spans="1:10" s="401" customFormat="1" ht="23.25" thickBot="1">
      <c r="A12" s="402" t="s">
        <v>0</v>
      </c>
      <c r="B12" s="403" t="s">
        <v>2</v>
      </c>
      <c r="C12" s="403" t="s">
        <v>1</v>
      </c>
      <c r="D12" s="403" t="s">
        <v>3</v>
      </c>
      <c r="E12" s="403" t="s">
        <v>4</v>
      </c>
      <c r="F12" s="403" t="s">
        <v>5</v>
      </c>
      <c r="G12" s="403" t="s">
        <v>6</v>
      </c>
      <c r="H12" s="406" t="s">
        <v>553</v>
      </c>
      <c r="I12" s="407" t="s">
        <v>84</v>
      </c>
      <c r="J12" s="404" t="s">
        <v>222</v>
      </c>
    </row>
    <row r="13" spans="1:10" ht="13.5" thickBot="1">
      <c r="A13" s="182" t="s">
        <v>8</v>
      </c>
      <c r="B13" s="183" t="s">
        <v>10</v>
      </c>
      <c r="C13" s="183" t="s">
        <v>9</v>
      </c>
      <c r="D13" s="183" t="s">
        <v>234</v>
      </c>
      <c r="E13" s="183" t="s">
        <v>551</v>
      </c>
      <c r="F13" s="184">
        <v>6326354.8300000001</v>
      </c>
      <c r="G13" s="184">
        <v>3844952.62</v>
      </c>
      <c r="H13" s="184">
        <f>F13-G13</f>
        <v>2481402.21</v>
      </c>
      <c r="I13" s="184">
        <f>F13-G13-H13</f>
        <v>0</v>
      </c>
      <c r="J13" s="234" t="s">
        <v>277</v>
      </c>
    </row>
    <row r="14" spans="1:10" ht="13.5" thickBot="1">
      <c r="A14" s="190" t="s">
        <v>11</v>
      </c>
      <c r="B14" s="191" t="s">
        <v>11</v>
      </c>
      <c r="C14" s="191" t="s">
        <v>11</v>
      </c>
      <c r="D14" s="191" t="s">
        <v>11</v>
      </c>
      <c r="E14" s="191" t="s">
        <v>11</v>
      </c>
      <c r="F14" s="82">
        <f>SUM(F13)</f>
        <v>6326354.8300000001</v>
      </c>
      <c r="G14" s="82">
        <f>SUM(G13)</f>
        <v>3844952.62</v>
      </c>
      <c r="H14" s="82">
        <f>SUM(H13)</f>
        <v>2481402.21</v>
      </c>
      <c r="I14" s="369">
        <f>I13</f>
        <v>0</v>
      </c>
      <c r="J14" s="387"/>
    </row>
    <row r="16" spans="1:10" s="26" customFormat="1" ht="24.75" customHeight="1">
      <c r="A16" s="497" t="s">
        <v>570</v>
      </c>
      <c r="B16" s="498"/>
      <c r="C16" s="498"/>
      <c r="D16" s="498"/>
      <c r="E16" s="498"/>
      <c r="F16" s="498"/>
      <c r="G16" s="498"/>
      <c r="H16" s="498"/>
      <c r="I16" s="498"/>
      <c r="J16" s="498"/>
    </row>
    <row r="18" spans="1:10" ht="13.5" thickBot="1"/>
    <row r="19" spans="1:10" s="26" customFormat="1" ht="23.25" thickBot="1">
      <c r="A19" s="408" t="s">
        <v>0</v>
      </c>
      <c r="B19" s="409" t="s">
        <v>2</v>
      </c>
      <c r="C19" s="409" t="s">
        <v>1</v>
      </c>
      <c r="D19" s="409" t="s">
        <v>3</v>
      </c>
      <c r="E19" s="409" t="s">
        <v>4</v>
      </c>
      <c r="F19" s="409" t="s">
        <v>5</v>
      </c>
      <c r="G19" s="409" t="s">
        <v>6</v>
      </c>
      <c r="H19" s="409" t="s">
        <v>77</v>
      </c>
      <c r="I19" s="409" t="s">
        <v>78</v>
      </c>
      <c r="J19" s="410" t="s">
        <v>74</v>
      </c>
    </row>
    <row r="20" spans="1:10">
      <c r="A20" s="177" t="s">
        <v>17</v>
      </c>
      <c r="B20" s="178" t="s">
        <v>15</v>
      </c>
      <c r="C20" s="178" t="s">
        <v>16</v>
      </c>
      <c r="D20" s="178" t="s">
        <v>556</v>
      </c>
      <c r="E20" s="178" t="s">
        <v>555</v>
      </c>
      <c r="F20" s="173">
        <v>575654.6</v>
      </c>
      <c r="G20" s="173">
        <v>575654.6</v>
      </c>
      <c r="H20" s="245" t="s">
        <v>11</v>
      </c>
      <c r="I20" s="245" t="s">
        <v>11</v>
      </c>
      <c r="J20" s="175" t="s">
        <v>7</v>
      </c>
    </row>
    <row r="21" spans="1:10" ht="13.5" thickBot="1">
      <c r="A21" s="186" t="s">
        <v>17</v>
      </c>
      <c r="B21" s="187" t="s">
        <v>15</v>
      </c>
      <c r="C21" s="187" t="s">
        <v>16</v>
      </c>
      <c r="D21" s="187" t="s">
        <v>554</v>
      </c>
      <c r="E21" s="187" t="s">
        <v>555</v>
      </c>
      <c r="F21" s="188">
        <v>3924.72</v>
      </c>
      <c r="G21" s="188">
        <v>3924.72</v>
      </c>
      <c r="H21" s="249" t="s">
        <v>11</v>
      </c>
      <c r="I21" s="249" t="s">
        <v>11</v>
      </c>
      <c r="J21" s="185" t="s">
        <v>73</v>
      </c>
    </row>
    <row r="22" spans="1:10" s="42" customFormat="1" ht="13.5" thickBot="1">
      <c r="A22" s="193"/>
      <c r="B22" s="194"/>
      <c r="C22" s="194"/>
      <c r="D22" s="194"/>
      <c r="E22" s="194"/>
      <c r="F22" s="195">
        <f>SUM(F20:F21)</f>
        <v>579579.31999999995</v>
      </c>
      <c r="G22" s="195">
        <f>SUM(G20:G21)</f>
        <v>579579.31999999995</v>
      </c>
      <c r="H22" s="411"/>
      <c r="I22" s="411"/>
      <c r="J22" s="196"/>
    </row>
    <row r="23" spans="1:10">
      <c r="A23" s="177" t="s">
        <v>33</v>
      </c>
      <c r="B23" s="178" t="s">
        <v>31</v>
      </c>
      <c r="C23" s="178" t="s">
        <v>32</v>
      </c>
      <c r="D23" s="178" t="s">
        <v>560</v>
      </c>
      <c r="E23" s="178" t="s">
        <v>558</v>
      </c>
      <c r="F23" s="173">
        <v>620810.9</v>
      </c>
      <c r="G23" s="173">
        <v>620810.9</v>
      </c>
      <c r="H23" s="245" t="s">
        <v>11</v>
      </c>
      <c r="I23" s="245" t="s">
        <v>11</v>
      </c>
      <c r="J23" s="175" t="s">
        <v>7</v>
      </c>
    </row>
    <row r="24" spans="1:10">
      <c r="A24" s="174" t="s">
        <v>33</v>
      </c>
      <c r="B24" s="76" t="s">
        <v>31</v>
      </c>
      <c r="C24" s="76" t="s">
        <v>32</v>
      </c>
      <c r="D24" s="76" t="s">
        <v>557</v>
      </c>
      <c r="E24" s="76" t="s">
        <v>558</v>
      </c>
      <c r="F24" s="452">
        <v>209533.76</v>
      </c>
      <c r="G24" s="452">
        <v>209533.76</v>
      </c>
      <c r="H24" s="260" t="s">
        <v>11</v>
      </c>
      <c r="I24" s="260" t="s">
        <v>11</v>
      </c>
      <c r="J24" s="176" t="s">
        <v>73</v>
      </c>
    </row>
    <row r="25" spans="1:10" ht="13.5" thickBot="1">
      <c r="A25" s="186" t="s">
        <v>33</v>
      </c>
      <c r="B25" s="187" t="s">
        <v>31</v>
      </c>
      <c r="C25" s="187" t="s">
        <v>32</v>
      </c>
      <c r="D25" s="187" t="s">
        <v>559</v>
      </c>
      <c r="E25" s="187" t="s">
        <v>558</v>
      </c>
      <c r="F25" s="188">
        <v>73731.600000000006</v>
      </c>
      <c r="G25" s="188">
        <v>73731.600000000006</v>
      </c>
      <c r="H25" s="249" t="s">
        <v>11</v>
      </c>
      <c r="I25" s="249" t="s">
        <v>11</v>
      </c>
      <c r="J25" s="189" t="s">
        <v>75</v>
      </c>
    </row>
    <row r="26" spans="1:10" s="42" customFormat="1" ht="13.5" thickBot="1">
      <c r="A26" s="193"/>
      <c r="B26" s="194"/>
      <c r="C26" s="194"/>
      <c r="D26" s="194"/>
      <c r="E26" s="194"/>
      <c r="F26" s="195">
        <f>SUM(F23:F25)</f>
        <v>904076.26</v>
      </c>
      <c r="G26" s="195">
        <f>SUM(G23:G25)</f>
        <v>904076.26</v>
      </c>
      <c r="H26" s="411"/>
      <c r="I26" s="411"/>
      <c r="J26" s="196"/>
    </row>
    <row r="27" spans="1:10">
      <c r="A27" s="177" t="s">
        <v>36</v>
      </c>
      <c r="B27" s="178" t="s">
        <v>34</v>
      </c>
      <c r="C27" s="178" t="s">
        <v>35</v>
      </c>
      <c r="D27" s="178" t="s">
        <v>561</v>
      </c>
      <c r="E27" s="178" t="s">
        <v>555</v>
      </c>
      <c r="F27" s="173">
        <v>988431.77</v>
      </c>
      <c r="G27" s="173">
        <v>988431.77</v>
      </c>
      <c r="H27" s="245" t="s">
        <v>11</v>
      </c>
      <c r="I27" s="245" t="s">
        <v>11</v>
      </c>
      <c r="J27" s="175" t="s">
        <v>7</v>
      </c>
    </row>
    <row r="28" spans="1:10" ht="13.5" thickBot="1">
      <c r="A28" s="186" t="s">
        <v>36</v>
      </c>
      <c r="B28" s="187" t="s">
        <v>34</v>
      </c>
      <c r="C28" s="187" t="s">
        <v>35</v>
      </c>
      <c r="D28" s="187" t="s">
        <v>562</v>
      </c>
      <c r="E28" s="187" t="s">
        <v>555</v>
      </c>
      <c r="F28" s="188">
        <v>61857.41</v>
      </c>
      <c r="G28" s="188">
        <v>61857.41</v>
      </c>
      <c r="H28" s="249" t="s">
        <v>11</v>
      </c>
      <c r="I28" s="249" t="s">
        <v>11</v>
      </c>
      <c r="J28" s="185" t="s">
        <v>73</v>
      </c>
    </row>
    <row r="29" spans="1:10" s="42" customFormat="1" ht="13.5" thickBot="1">
      <c r="A29" s="193"/>
      <c r="B29" s="194"/>
      <c r="C29" s="194"/>
      <c r="D29" s="194"/>
      <c r="E29" s="194"/>
      <c r="F29" s="195">
        <f>SUM(F27:F28)</f>
        <v>1050289.18</v>
      </c>
      <c r="G29" s="195">
        <f>SUM(G27:G28)</f>
        <v>1050289.18</v>
      </c>
      <c r="H29" s="411"/>
      <c r="I29" s="411"/>
      <c r="J29" s="196"/>
    </row>
    <row r="30" spans="1:10">
      <c r="A30" s="177" t="s">
        <v>39</v>
      </c>
      <c r="B30" s="178" t="s">
        <v>37</v>
      </c>
      <c r="C30" s="178" t="s">
        <v>38</v>
      </c>
      <c r="D30" s="178" t="s">
        <v>565</v>
      </c>
      <c r="E30" s="178" t="s">
        <v>555</v>
      </c>
      <c r="F30" s="173">
        <v>1222352.6299999999</v>
      </c>
      <c r="G30" s="173">
        <v>1222352.6299999999</v>
      </c>
      <c r="H30" s="245" t="s">
        <v>11</v>
      </c>
      <c r="I30" s="245" t="s">
        <v>11</v>
      </c>
      <c r="J30" s="175" t="s">
        <v>7</v>
      </c>
    </row>
    <row r="31" spans="1:10">
      <c r="A31" s="174" t="s">
        <v>39</v>
      </c>
      <c r="B31" s="76" t="s">
        <v>37</v>
      </c>
      <c r="C31" s="76" t="s">
        <v>38</v>
      </c>
      <c r="D31" s="76" t="s">
        <v>564</v>
      </c>
      <c r="E31" s="76" t="s">
        <v>555</v>
      </c>
      <c r="F31" s="452">
        <v>1388194.23</v>
      </c>
      <c r="G31" s="452">
        <v>1388194.23</v>
      </c>
      <c r="H31" s="260" t="s">
        <v>11</v>
      </c>
      <c r="I31" s="260" t="s">
        <v>11</v>
      </c>
      <c r="J31" s="175" t="s">
        <v>73</v>
      </c>
    </row>
    <row r="32" spans="1:10" ht="13.5" thickBot="1">
      <c r="A32" s="186" t="s">
        <v>39</v>
      </c>
      <c r="B32" s="187" t="s">
        <v>37</v>
      </c>
      <c r="C32" s="187" t="s">
        <v>38</v>
      </c>
      <c r="D32" s="187" t="s">
        <v>563</v>
      </c>
      <c r="E32" s="187" t="s">
        <v>555</v>
      </c>
      <c r="F32" s="188">
        <v>72534</v>
      </c>
      <c r="G32" s="188">
        <v>72534</v>
      </c>
      <c r="H32" s="249" t="s">
        <v>11</v>
      </c>
      <c r="I32" s="249" t="s">
        <v>11</v>
      </c>
      <c r="J32" s="185" t="s">
        <v>85</v>
      </c>
    </row>
    <row r="33" spans="1:10" s="42" customFormat="1" ht="13.5" thickBot="1">
      <c r="A33" s="193"/>
      <c r="B33" s="194"/>
      <c r="C33" s="194"/>
      <c r="D33" s="194"/>
      <c r="E33" s="194"/>
      <c r="F33" s="195">
        <f>SUM(F30:F32)</f>
        <v>2683080.86</v>
      </c>
      <c r="G33" s="195">
        <f>SUM(G30:G32)</f>
        <v>2683080.86</v>
      </c>
      <c r="H33" s="411"/>
      <c r="I33" s="411"/>
      <c r="J33" s="196"/>
    </row>
    <row r="34" spans="1:10">
      <c r="A34" s="177" t="s">
        <v>42</v>
      </c>
      <c r="B34" s="178" t="s">
        <v>40</v>
      </c>
      <c r="C34" s="178" t="s">
        <v>41</v>
      </c>
      <c r="D34" s="178" t="s">
        <v>566</v>
      </c>
      <c r="E34" s="178" t="s">
        <v>555</v>
      </c>
      <c r="F34" s="173">
        <v>60654.8</v>
      </c>
      <c r="G34" s="173">
        <v>60654.8</v>
      </c>
      <c r="H34" s="245" t="s">
        <v>11</v>
      </c>
      <c r="I34" s="245" t="s">
        <v>11</v>
      </c>
      <c r="J34" s="175" t="s">
        <v>7</v>
      </c>
    </row>
    <row r="35" spans="1:10">
      <c r="A35" s="174" t="s">
        <v>42</v>
      </c>
      <c r="B35" s="76" t="s">
        <v>40</v>
      </c>
      <c r="C35" s="76" t="s">
        <v>41</v>
      </c>
      <c r="D35" s="76" t="s">
        <v>567</v>
      </c>
      <c r="E35" s="76" t="s">
        <v>555</v>
      </c>
      <c r="F35" s="452">
        <v>72512.81</v>
      </c>
      <c r="G35" s="452">
        <v>72512.81</v>
      </c>
      <c r="H35" s="260" t="s">
        <v>11</v>
      </c>
      <c r="I35" s="260" t="s">
        <v>11</v>
      </c>
      <c r="J35" s="175" t="s">
        <v>73</v>
      </c>
    </row>
    <row r="36" spans="1:10" ht="13.5" thickBot="1">
      <c r="A36" s="186" t="s">
        <v>42</v>
      </c>
      <c r="B36" s="187" t="s">
        <v>40</v>
      </c>
      <c r="C36" s="187" t="s">
        <v>41</v>
      </c>
      <c r="D36" s="187" t="s">
        <v>568</v>
      </c>
      <c r="E36" s="187" t="s">
        <v>555</v>
      </c>
      <c r="F36" s="188">
        <v>71703</v>
      </c>
      <c r="G36" s="188">
        <v>71703</v>
      </c>
      <c r="H36" s="249" t="s">
        <v>11</v>
      </c>
      <c r="I36" s="249" t="s">
        <v>11</v>
      </c>
      <c r="J36" s="185" t="s">
        <v>85</v>
      </c>
    </row>
    <row r="37" spans="1:10" s="42" customFormat="1" ht="13.5" thickBot="1">
      <c r="A37" s="193"/>
      <c r="B37" s="194"/>
      <c r="C37" s="194"/>
      <c r="D37" s="194"/>
      <c r="E37" s="194"/>
      <c r="F37" s="195">
        <f>SUM(F34:F36)</f>
        <v>204870.61</v>
      </c>
      <c r="G37" s="195">
        <f>SUM(G34:G36)</f>
        <v>204870.61</v>
      </c>
      <c r="H37" s="411"/>
      <c r="I37" s="411"/>
      <c r="J37" s="196"/>
    </row>
    <row r="38" spans="1:10" ht="13.5" thickBot="1">
      <c r="A38" s="182" t="s">
        <v>60</v>
      </c>
      <c r="B38" s="183" t="s">
        <v>58</v>
      </c>
      <c r="C38" s="183" t="s">
        <v>59</v>
      </c>
      <c r="D38" s="183" t="s">
        <v>569</v>
      </c>
      <c r="E38" s="183" t="s">
        <v>555</v>
      </c>
      <c r="F38" s="184">
        <v>229086.15</v>
      </c>
      <c r="G38" s="184">
        <v>229086.15</v>
      </c>
      <c r="H38" s="225" t="s">
        <v>11</v>
      </c>
      <c r="I38" s="225" t="s">
        <v>11</v>
      </c>
      <c r="J38" s="185" t="s">
        <v>73</v>
      </c>
    </row>
    <row r="39" spans="1:10" s="42" customFormat="1" ht="13.5" thickBot="1">
      <c r="A39" s="193"/>
      <c r="B39" s="194"/>
      <c r="C39" s="194"/>
      <c r="D39" s="194"/>
      <c r="E39" s="194"/>
      <c r="F39" s="195">
        <f>SUM(F38)</f>
        <v>229086.15</v>
      </c>
      <c r="G39" s="195">
        <f>SUM(G38)</f>
        <v>229086.15</v>
      </c>
      <c r="H39" s="411"/>
      <c r="I39" s="411"/>
      <c r="J39" s="196"/>
    </row>
    <row r="40" spans="1:10" ht="13.5" thickBot="1">
      <c r="A40" s="182" t="s">
        <v>82</v>
      </c>
      <c r="B40" s="183" t="s">
        <v>80</v>
      </c>
      <c r="C40" s="183" t="s">
        <v>81</v>
      </c>
      <c r="D40" s="183" t="s">
        <v>295</v>
      </c>
      <c r="E40" s="183" t="s">
        <v>558</v>
      </c>
      <c r="F40" s="184">
        <v>92027.96</v>
      </c>
      <c r="G40" s="184">
        <v>92027.96</v>
      </c>
      <c r="H40" s="225" t="s">
        <v>11</v>
      </c>
      <c r="I40" s="225" t="s">
        <v>11</v>
      </c>
      <c r="J40" s="185" t="s">
        <v>75</v>
      </c>
    </row>
    <row r="41" spans="1:10" s="42" customFormat="1" ht="13.5" thickBot="1">
      <c r="A41" s="193"/>
      <c r="B41" s="194"/>
      <c r="C41" s="194"/>
      <c r="D41" s="194"/>
      <c r="E41" s="194"/>
      <c r="F41" s="195">
        <f>SUM(F40)</f>
        <v>92027.96</v>
      </c>
      <c r="G41" s="195">
        <f>SUM(G40)</f>
        <v>92027.96</v>
      </c>
      <c r="H41" s="411"/>
      <c r="I41" s="411"/>
      <c r="J41" s="196"/>
    </row>
    <row r="42" spans="1:10" s="42" customFormat="1" ht="13.5" thickBot="1">
      <c r="A42" s="92" t="s">
        <v>11</v>
      </c>
      <c r="B42" s="93" t="s">
        <v>11</v>
      </c>
      <c r="C42" s="93" t="s">
        <v>11</v>
      </c>
      <c r="D42" s="93" t="s">
        <v>11</v>
      </c>
      <c r="E42" s="93" t="s">
        <v>11</v>
      </c>
      <c r="F42" s="82">
        <f>F22+F26+F29+F33+F37+F39+F41</f>
        <v>5743010.3399999999</v>
      </c>
      <c r="G42" s="82">
        <f>G22+G26+G29+G33+G37+G39+G41</f>
        <v>5743010.3399999999</v>
      </c>
      <c r="H42" s="230" t="s">
        <v>11</v>
      </c>
      <c r="I42" s="230" t="s">
        <v>11</v>
      </c>
      <c r="J42" s="75" t="s">
        <v>88</v>
      </c>
    </row>
    <row r="45" spans="1:10" s="26" customFormat="1" ht="24.75" customHeight="1">
      <c r="A45" s="497" t="s">
        <v>570</v>
      </c>
      <c r="B45" s="498"/>
      <c r="C45" s="498"/>
      <c r="D45" s="498"/>
      <c r="E45" s="498"/>
      <c r="F45" s="498"/>
      <c r="G45" s="498"/>
      <c r="H45" s="498"/>
      <c r="I45" s="498"/>
      <c r="J45" s="498"/>
    </row>
    <row r="50" spans="1:11" ht="13.5" thickBot="1"/>
    <row r="51" spans="1:11" s="26" customFormat="1" ht="23.25" thickBot="1">
      <c r="A51" s="412" t="s">
        <v>0</v>
      </c>
      <c r="B51" s="413" t="s">
        <v>2</v>
      </c>
      <c r="C51" s="413" t="s">
        <v>1</v>
      </c>
      <c r="D51" s="413" t="s">
        <v>3</v>
      </c>
      <c r="E51" s="413" t="s">
        <v>4</v>
      </c>
      <c r="F51" s="413" t="s">
        <v>5</v>
      </c>
      <c r="G51" s="413" t="s">
        <v>6</v>
      </c>
      <c r="H51" s="413" t="s">
        <v>77</v>
      </c>
      <c r="I51" s="413" t="s">
        <v>78</v>
      </c>
      <c r="J51" s="414" t="s">
        <v>74</v>
      </c>
    </row>
    <row r="52" spans="1:11">
      <c r="A52" s="36" t="s">
        <v>57</v>
      </c>
      <c r="B52" s="31" t="s">
        <v>55</v>
      </c>
      <c r="C52" s="31" t="s">
        <v>56</v>
      </c>
      <c r="D52" s="31" t="s">
        <v>341</v>
      </c>
      <c r="E52" s="31" t="s">
        <v>558</v>
      </c>
      <c r="F52" s="58">
        <v>34243.4</v>
      </c>
      <c r="G52" s="58">
        <v>34243.4</v>
      </c>
      <c r="H52" s="21" t="s">
        <v>11</v>
      </c>
      <c r="I52" s="21" t="s">
        <v>11</v>
      </c>
      <c r="J52" s="137" t="s">
        <v>7</v>
      </c>
    </row>
    <row r="53" spans="1:11">
      <c r="A53" s="37" t="s">
        <v>57</v>
      </c>
      <c r="B53" s="32" t="s">
        <v>55</v>
      </c>
      <c r="C53" s="32" t="s">
        <v>56</v>
      </c>
      <c r="D53" s="32" t="s">
        <v>345</v>
      </c>
      <c r="E53" s="32" t="s">
        <v>558</v>
      </c>
      <c r="F53" s="1">
        <v>123217.99</v>
      </c>
      <c r="G53" s="1">
        <v>123217.99</v>
      </c>
      <c r="H53" s="19" t="s">
        <v>11</v>
      </c>
      <c r="I53" s="19" t="s">
        <v>11</v>
      </c>
      <c r="J53" s="128" t="s">
        <v>73</v>
      </c>
    </row>
    <row r="54" spans="1:11" ht="13.5" thickBot="1">
      <c r="A54" s="38" t="s">
        <v>57</v>
      </c>
      <c r="B54" s="33" t="s">
        <v>55</v>
      </c>
      <c r="C54" s="33" t="s">
        <v>56</v>
      </c>
      <c r="D54" s="33" t="s">
        <v>346</v>
      </c>
      <c r="E54" s="33" t="s">
        <v>558</v>
      </c>
      <c r="F54" s="10">
        <v>47033</v>
      </c>
      <c r="G54" s="10">
        <v>47033</v>
      </c>
      <c r="H54" s="20" t="s">
        <v>11</v>
      </c>
      <c r="I54" s="20" t="s">
        <v>11</v>
      </c>
      <c r="J54" s="89" t="s">
        <v>188</v>
      </c>
    </row>
    <row r="55" spans="1:11" s="42" customFormat="1" ht="13.5" thickBot="1">
      <c r="A55" s="83" t="s">
        <v>11</v>
      </c>
      <c r="B55" s="84" t="s">
        <v>11</v>
      </c>
      <c r="C55" s="84" t="s">
        <v>11</v>
      </c>
      <c r="D55" s="84" t="s">
        <v>11</v>
      </c>
      <c r="E55" s="84" t="s">
        <v>11</v>
      </c>
      <c r="F55" s="64">
        <f>SUM(F52:F54)</f>
        <v>204494.39</v>
      </c>
      <c r="G55" s="64">
        <f>SUM(G52:G54)</f>
        <v>204494.39</v>
      </c>
      <c r="H55" s="72" t="s">
        <v>11</v>
      </c>
      <c r="I55" s="72" t="s">
        <v>11</v>
      </c>
      <c r="J55" s="81" t="s">
        <v>88</v>
      </c>
    </row>
    <row r="60" spans="1:11" s="26" customFormat="1">
      <c r="A60" s="497" t="s">
        <v>570</v>
      </c>
      <c r="B60" s="498"/>
      <c r="C60" s="498"/>
      <c r="D60" s="498"/>
      <c r="E60" s="498"/>
      <c r="F60" s="498"/>
      <c r="G60" s="498"/>
      <c r="H60" s="498"/>
      <c r="I60" s="498"/>
      <c r="J60" s="498"/>
      <c r="K60"/>
    </row>
    <row r="61" spans="1:11">
      <c r="G61" s="333"/>
    </row>
    <row r="62" spans="1:11">
      <c r="G62" s="333"/>
    </row>
    <row r="63" spans="1:11">
      <c r="G63" s="333"/>
    </row>
    <row r="64" spans="1:11" s="42" customFormat="1">
      <c r="A64" s="30"/>
      <c r="B64" s="30"/>
      <c r="C64" s="30"/>
      <c r="D64" s="30"/>
      <c r="E64" s="30"/>
      <c r="F64"/>
      <c r="G64" s="333"/>
      <c r="H64"/>
      <c r="I64"/>
      <c r="J64"/>
      <c r="K64"/>
    </row>
    <row r="65" spans="1:11" ht="13.5" thickBot="1">
      <c r="G65" s="333"/>
    </row>
    <row r="66" spans="1:11" ht="34.5" thickBot="1">
      <c r="A66" s="415" t="s">
        <v>0</v>
      </c>
      <c r="B66" s="416" t="s">
        <v>2</v>
      </c>
      <c r="C66" s="416" t="s">
        <v>1</v>
      </c>
      <c r="D66" s="416" t="s">
        <v>3</v>
      </c>
      <c r="E66" s="416" t="s">
        <v>4</v>
      </c>
      <c r="F66" s="416" t="s">
        <v>5</v>
      </c>
      <c r="G66" s="421" t="s">
        <v>6</v>
      </c>
      <c r="H66" s="416" t="s">
        <v>77</v>
      </c>
      <c r="I66" s="416" t="s">
        <v>78</v>
      </c>
      <c r="J66" s="416" t="s">
        <v>79</v>
      </c>
      <c r="K66" s="417" t="s">
        <v>74</v>
      </c>
    </row>
    <row r="67" spans="1:11">
      <c r="A67" s="36" t="s">
        <v>8</v>
      </c>
      <c r="B67" s="31" t="s">
        <v>10</v>
      </c>
      <c r="C67" s="31" t="s">
        <v>9</v>
      </c>
      <c r="D67" s="31" t="s">
        <v>572</v>
      </c>
      <c r="E67" s="31" t="s">
        <v>555</v>
      </c>
      <c r="F67" s="58">
        <v>6833659.4199999999</v>
      </c>
      <c r="G67" s="337">
        <v>6833659.4199999999</v>
      </c>
      <c r="H67" s="21" t="s">
        <v>11</v>
      </c>
      <c r="I67" s="21" t="s">
        <v>11</v>
      </c>
      <c r="J67" s="21" t="s">
        <v>11</v>
      </c>
      <c r="K67" s="137" t="s">
        <v>7</v>
      </c>
    </row>
    <row r="68" spans="1:11" s="42" customFormat="1">
      <c r="A68" s="37" t="s">
        <v>8</v>
      </c>
      <c r="B68" s="32" t="s">
        <v>10</v>
      </c>
      <c r="C68" s="32" t="s">
        <v>9</v>
      </c>
      <c r="D68" s="32" t="s">
        <v>571</v>
      </c>
      <c r="E68" s="32" t="s">
        <v>555</v>
      </c>
      <c r="F68" s="1">
        <v>291424.65999999997</v>
      </c>
      <c r="G68" s="335">
        <v>291424.65999999997</v>
      </c>
      <c r="H68" s="19" t="s">
        <v>11</v>
      </c>
      <c r="I68" s="19" t="s">
        <v>11</v>
      </c>
      <c r="J68" s="19" t="s">
        <v>11</v>
      </c>
      <c r="K68" s="128" t="s">
        <v>73</v>
      </c>
    </row>
    <row r="69" spans="1:11" ht="13.5" thickBot="1">
      <c r="A69" s="38" t="s">
        <v>8</v>
      </c>
      <c r="B69" s="33" t="s">
        <v>10</v>
      </c>
      <c r="C69" s="33" t="s">
        <v>9</v>
      </c>
      <c r="D69" s="33" t="s">
        <v>573</v>
      </c>
      <c r="E69" s="33" t="s">
        <v>555</v>
      </c>
      <c r="F69" s="10">
        <v>751043</v>
      </c>
      <c r="G69" s="336">
        <v>751043</v>
      </c>
      <c r="H69" s="20" t="s">
        <v>11</v>
      </c>
      <c r="I69" s="20" t="s">
        <v>11</v>
      </c>
      <c r="J69" s="20" t="s">
        <v>11</v>
      </c>
      <c r="K69" s="89" t="s">
        <v>85</v>
      </c>
    </row>
    <row r="70" spans="1:11" ht="13.5" thickBot="1">
      <c r="A70" s="85"/>
      <c r="B70" s="86"/>
      <c r="C70" s="86"/>
      <c r="D70" s="86"/>
      <c r="E70" s="86"/>
      <c r="F70" s="103">
        <f>SUM(F67:F69)</f>
        <v>7876127.0800000001</v>
      </c>
      <c r="G70" s="164">
        <f>SUM(G67:G69)</f>
        <v>7876127.0800000001</v>
      </c>
      <c r="H70" s="44"/>
      <c r="I70" s="44"/>
      <c r="J70" s="44"/>
      <c r="K70" s="41"/>
    </row>
    <row r="71" spans="1:11" s="42" customFormat="1">
      <c r="A71" s="36" t="s">
        <v>14</v>
      </c>
      <c r="B71" s="31" t="s">
        <v>12</v>
      </c>
      <c r="C71" s="31" t="s">
        <v>13</v>
      </c>
      <c r="D71" s="31" t="s">
        <v>576</v>
      </c>
      <c r="E71" s="31" t="s">
        <v>555</v>
      </c>
      <c r="F71" s="58">
        <v>3314112.26</v>
      </c>
      <c r="G71" s="337">
        <v>3314112.26</v>
      </c>
      <c r="H71" s="21" t="s">
        <v>11</v>
      </c>
      <c r="I71" s="21" t="s">
        <v>11</v>
      </c>
      <c r="J71" s="21" t="s">
        <v>11</v>
      </c>
      <c r="K71" s="91" t="s">
        <v>7</v>
      </c>
    </row>
    <row r="72" spans="1:11">
      <c r="A72" s="37" t="s">
        <v>14</v>
      </c>
      <c r="B72" s="32" t="s">
        <v>12</v>
      </c>
      <c r="C72" s="32" t="s">
        <v>13</v>
      </c>
      <c r="D72" s="32" t="s">
        <v>575</v>
      </c>
      <c r="E72" s="32" t="s">
        <v>555</v>
      </c>
      <c r="F72" s="1">
        <v>316641.81</v>
      </c>
      <c r="G72" s="335">
        <v>316641.81</v>
      </c>
      <c r="H72" s="19" t="s">
        <v>11</v>
      </c>
      <c r="I72" s="19" t="s">
        <v>11</v>
      </c>
      <c r="J72" s="19" t="s">
        <v>11</v>
      </c>
      <c r="K72" s="90" t="s">
        <v>73</v>
      </c>
    </row>
    <row r="73" spans="1:11" ht="13.5" thickBot="1">
      <c r="A73" s="38" t="s">
        <v>14</v>
      </c>
      <c r="B73" s="33" t="s">
        <v>12</v>
      </c>
      <c r="C73" s="33" t="s">
        <v>13</v>
      </c>
      <c r="D73" s="33" t="s">
        <v>574</v>
      </c>
      <c r="E73" s="33" t="s">
        <v>555</v>
      </c>
      <c r="F73" s="10">
        <v>1527426</v>
      </c>
      <c r="G73" s="336">
        <v>1527426</v>
      </c>
      <c r="H73" s="20" t="s">
        <v>11</v>
      </c>
      <c r="I73" s="20" t="s">
        <v>11</v>
      </c>
      <c r="J73" s="20" t="s">
        <v>11</v>
      </c>
      <c r="K73" s="89" t="s">
        <v>85</v>
      </c>
    </row>
    <row r="74" spans="1:11" s="42" customFormat="1" ht="13.5" thickBot="1">
      <c r="A74" s="85"/>
      <c r="B74" s="86"/>
      <c r="C74" s="86"/>
      <c r="D74" s="86"/>
      <c r="E74" s="86"/>
      <c r="F74" s="103">
        <f>SUM(F71:F73)</f>
        <v>5158180.07</v>
      </c>
      <c r="G74" s="164">
        <f>SUM(G71:G73)</f>
        <v>5158180.07</v>
      </c>
      <c r="H74" s="44"/>
      <c r="I74" s="44"/>
      <c r="J74" s="44"/>
      <c r="K74" s="41"/>
    </row>
    <row r="75" spans="1:11">
      <c r="A75" s="36" t="s">
        <v>17</v>
      </c>
      <c r="B75" s="31" t="s">
        <v>15</v>
      </c>
      <c r="C75" s="31" t="s">
        <v>16</v>
      </c>
      <c r="D75" s="31" t="s">
        <v>578</v>
      </c>
      <c r="E75" s="31" t="s">
        <v>555</v>
      </c>
      <c r="F75" s="58">
        <v>128486</v>
      </c>
      <c r="G75" s="337">
        <v>128486</v>
      </c>
      <c r="H75" s="21" t="s">
        <v>11</v>
      </c>
      <c r="I75" s="21" t="s">
        <v>11</v>
      </c>
      <c r="J75" s="21" t="s">
        <v>11</v>
      </c>
      <c r="K75" s="91" t="s">
        <v>85</v>
      </c>
    </row>
    <row r="76" spans="1:11" ht="13.5" thickBot="1">
      <c r="A76" s="38" t="s">
        <v>17</v>
      </c>
      <c r="B76" s="33" t="s">
        <v>15</v>
      </c>
      <c r="C76" s="33" t="s">
        <v>16</v>
      </c>
      <c r="D76" s="33" t="s">
        <v>577</v>
      </c>
      <c r="E76" s="33" t="s">
        <v>555</v>
      </c>
      <c r="F76" s="10">
        <v>52163</v>
      </c>
      <c r="G76" s="336">
        <v>52163</v>
      </c>
      <c r="H76" s="20" t="s">
        <v>11</v>
      </c>
      <c r="I76" s="20" t="s">
        <v>11</v>
      </c>
      <c r="J76" s="20" t="s">
        <v>11</v>
      </c>
      <c r="K76" s="89" t="s">
        <v>85</v>
      </c>
    </row>
    <row r="77" spans="1:11" s="42" customFormat="1" ht="13.5" thickBot="1">
      <c r="A77" s="85"/>
      <c r="B77" s="86"/>
      <c r="C77" s="86"/>
      <c r="D77" s="86"/>
      <c r="E77" s="86"/>
      <c r="F77" s="103">
        <f>SUM(F75:F76)</f>
        <v>180649</v>
      </c>
      <c r="G77" s="164">
        <f>SUM(G75:G76)</f>
        <v>180649</v>
      </c>
      <c r="H77" s="44"/>
      <c r="I77" s="44"/>
      <c r="J77" s="44"/>
      <c r="K77" s="41"/>
    </row>
    <row r="78" spans="1:11">
      <c r="A78" s="36" t="s">
        <v>33</v>
      </c>
      <c r="B78" s="31" t="s">
        <v>31</v>
      </c>
      <c r="C78" s="31" t="s">
        <v>32</v>
      </c>
      <c r="D78" s="31" t="s">
        <v>579</v>
      </c>
      <c r="E78" s="31" t="s">
        <v>558</v>
      </c>
      <c r="F78" s="58">
        <v>250205</v>
      </c>
      <c r="G78" s="337">
        <v>250205</v>
      </c>
      <c r="H78" s="21" t="s">
        <v>11</v>
      </c>
      <c r="I78" s="21" t="s">
        <v>11</v>
      </c>
      <c r="J78" s="21" t="s">
        <v>11</v>
      </c>
      <c r="K78" s="91" t="s">
        <v>85</v>
      </c>
    </row>
    <row r="79" spans="1:11" ht="13.5" thickBot="1">
      <c r="A79" s="38" t="s">
        <v>33</v>
      </c>
      <c r="B79" s="33" t="s">
        <v>31</v>
      </c>
      <c r="C79" s="33" t="s">
        <v>32</v>
      </c>
      <c r="D79" s="33" t="s">
        <v>580</v>
      </c>
      <c r="E79" s="33" t="s">
        <v>558</v>
      </c>
      <c r="F79" s="10">
        <v>19613</v>
      </c>
      <c r="G79" s="336">
        <v>19613</v>
      </c>
      <c r="H79" s="20" t="s">
        <v>11</v>
      </c>
      <c r="I79" s="20" t="s">
        <v>11</v>
      </c>
      <c r="J79" s="20" t="s">
        <v>11</v>
      </c>
      <c r="K79" s="89" t="s">
        <v>85</v>
      </c>
    </row>
    <row r="80" spans="1:11" ht="13.5" thickBot="1">
      <c r="A80" s="85"/>
      <c r="B80" s="86"/>
      <c r="C80" s="86"/>
      <c r="D80" s="86"/>
      <c r="E80" s="86"/>
      <c r="F80" s="103">
        <f>SUM(F78:F79)</f>
        <v>269818</v>
      </c>
      <c r="G80" s="164">
        <f>SUM(G78:G79)</f>
        <v>269818</v>
      </c>
      <c r="H80" s="44"/>
      <c r="I80" s="44"/>
      <c r="J80" s="44"/>
      <c r="K80" s="41"/>
    </row>
    <row r="81" spans="1:11" s="42" customFormat="1">
      <c r="A81" s="36" t="s">
        <v>36</v>
      </c>
      <c r="B81" s="31" t="s">
        <v>34</v>
      </c>
      <c r="C81" s="31" t="s">
        <v>35</v>
      </c>
      <c r="D81" s="31" t="s">
        <v>582</v>
      </c>
      <c r="E81" s="31" t="s">
        <v>555</v>
      </c>
      <c r="F81" s="58">
        <v>450306</v>
      </c>
      <c r="G81" s="337">
        <v>450306</v>
      </c>
      <c r="H81" s="21" t="s">
        <v>11</v>
      </c>
      <c r="I81" s="21" t="s">
        <v>11</v>
      </c>
      <c r="J81" s="21" t="s">
        <v>11</v>
      </c>
      <c r="K81" s="91" t="s">
        <v>85</v>
      </c>
    </row>
    <row r="82" spans="1:11" ht="13.5" thickBot="1">
      <c r="A82" s="38" t="s">
        <v>36</v>
      </c>
      <c r="B82" s="33" t="s">
        <v>34</v>
      </c>
      <c r="C82" s="33" t="s">
        <v>35</v>
      </c>
      <c r="D82" s="33" t="s">
        <v>581</v>
      </c>
      <c r="E82" s="33" t="s">
        <v>558</v>
      </c>
      <c r="F82" s="10">
        <v>42758</v>
      </c>
      <c r="G82" s="336">
        <v>42758</v>
      </c>
      <c r="H82" s="20" t="s">
        <v>11</v>
      </c>
      <c r="I82" s="20" t="s">
        <v>11</v>
      </c>
      <c r="J82" s="20" t="s">
        <v>11</v>
      </c>
      <c r="K82" s="89" t="s">
        <v>85</v>
      </c>
    </row>
    <row r="83" spans="1:11" ht="13.5" thickBot="1">
      <c r="A83" s="85"/>
      <c r="B83" s="86"/>
      <c r="C83" s="86"/>
      <c r="D83" s="86"/>
      <c r="E83" s="86"/>
      <c r="F83" s="103">
        <f>SUM(F81:F82)</f>
        <v>493064</v>
      </c>
      <c r="G83" s="164">
        <f>SUM(G81:G82)</f>
        <v>493064</v>
      </c>
      <c r="H83" s="44"/>
      <c r="I83" s="44"/>
      <c r="J83" s="44"/>
      <c r="K83" s="41"/>
    </row>
    <row r="84" spans="1:11">
      <c r="A84" s="36" t="s">
        <v>45</v>
      </c>
      <c r="B84" s="31" t="s">
        <v>43</v>
      </c>
      <c r="C84" s="31" t="s">
        <v>44</v>
      </c>
      <c r="D84" s="31" t="s">
        <v>583</v>
      </c>
      <c r="E84" s="31" t="s">
        <v>584</v>
      </c>
      <c r="F84" s="58">
        <v>679065.75</v>
      </c>
      <c r="G84" s="337">
        <v>679065.75</v>
      </c>
      <c r="H84" s="21" t="s">
        <v>11</v>
      </c>
      <c r="I84" s="21" t="s">
        <v>11</v>
      </c>
      <c r="J84" s="21" t="s">
        <v>11</v>
      </c>
      <c r="K84" s="91" t="s">
        <v>7</v>
      </c>
    </row>
    <row r="85" spans="1:11" s="42" customFormat="1">
      <c r="A85" s="37" t="s">
        <v>45</v>
      </c>
      <c r="B85" s="32" t="s">
        <v>43</v>
      </c>
      <c r="C85" s="32" t="s">
        <v>44</v>
      </c>
      <c r="D85" s="32" t="s">
        <v>585</v>
      </c>
      <c r="E85" s="32" t="s">
        <v>584</v>
      </c>
      <c r="F85" s="1">
        <v>1129922</v>
      </c>
      <c r="G85" s="335">
        <v>1129922</v>
      </c>
      <c r="H85" s="19" t="s">
        <v>11</v>
      </c>
      <c r="I85" s="19" t="s">
        <v>11</v>
      </c>
      <c r="J85" s="19" t="s">
        <v>11</v>
      </c>
      <c r="K85" s="90" t="s">
        <v>85</v>
      </c>
    </row>
    <row r="86" spans="1:11" ht="13.5" thickBot="1">
      <c r="A86" s="38" t="s">
        <v>45</v>
      </c>
      <c r="B86" s="33" t="s">
        <v>43</v>
      </c>
      <c r="C86" s="33" t="s">
        <v>44</v>
      </c>
      <c r="D86" s="33" t="s">
        <v>586</v>
      </c>
      <c r="E86" s="33" t="s">
        <v>584</v>
      </c>
      <c r="F86" s="10">
        <v>71928</v>
      </c>
      <c r="G86" s="336">
        <v>71928</v>
      </c>
      <c r="H86" s="20" t="s">
        <v>11</v>
      </c>
      <c r="I86" s="20" t="s">
        <v>11</v>
      </c>
      <c r="J86" s="20" t="s">
        <v>11</v>
      </c>
      <c r="K86" s="89" t="s">
        <v>85</v>
      </c>
    </row>
    <row r="87" spans="1:11" ht="13.5" thickBot="1">
      <c r="A87" s="85"/>
      <c r="B87" s="86"/>
      <c r="C87" s="86"/>
      <c r="D87" s="86"/>
      <c r="E87" s="86"/>
      <c r="F87" s="103">
        <f>SUM(F84:F86)</f>
        <v>1880915.75</v>
      </c>
      <c r="G87" s="164">
        <f>SUM(G84:G86)</f>
        <v>1880915.75</v>
      </c>
      <c r="H87" s="44"/>
      <c r="I87" s="44"/>
      <c r="J87" s="44"/>
      <c r="K87" s="41"/>
    </row>
    <row r="88" spans="1:11">
      <c r="A88" s="36" t="s">
        <v>48</v>
      </c>
      <c r="B88" s="31" t="s">
        <v>46</v>
      </c>
      <c r="C88" s="31" t="s">
        <v>47</v>
      </c>
      <c r="D88" s="31" t="s">
        <v>588</v>
      </c>
      <c r="E88" s="31" t="s">
        <v>558</v>
      </c>
      <c r="F88" s="58">
        <v>479648.81</v>
      </c>
      <c r="G88" s="337">
        <v>479648.81</v>
      </c>
      <c r="H88" s="21" t="s">
        <v>11</v>
      </c>
      <c r="I88" s="21" t="s">
        <v>11</v>
      </c>
      <c r="J88" s="21" t="s">
        <v>11</v>
      </c>
      <c r="K88" s="91" t="s">
        <v>7</v>
      </c>
    </row>
    <row r="89" spans="1:11">
      <c r="A89" s="37" t="s">
        <v>48</v>
      </c>
      <c r="B89" s="32" t="s">
        <v>46</v>
      </c>
      <c r="C89" s="32" t="s">
        <v>47</v>
      </c>
      <c r="D89" s="32" t="s">
        <v>589</v>
      </c>
      <c r="E89" s="32" t="s">
        <v>558</v>
      </c>
      <c r="F89" s="1">
        <v>179686</v>
      </c>
      <c r="G89" s="335">
        <v>179686</v>
      </c>
      <c r="H89" s="19" t="s">
        <v>11</v>
      </c>
      <c r="I89" s="19" t="s">
        <v>11</v>
      </c>
      <c r="J89" s="19" t="s">
        <v>11</v>
      </c>
      <c r="K89" s="90" t="s">
        <v>85</v>
      </c>
    </row>
    <row r="90" spans="1:11" s="42" customFormat="1" ht="13.5" thickBot="1">
      <c r="A90" s="38" t="s">
        <v>48</v>
      </c>
      <c r="B90" s="33" t="s">
        <v>46</v>
      </c>
      <c r="C90" s="33" t="s">
        <v>47</v>
      </c>
      <c r="D90" s="33" t="s">
        <v>587</v>
      </c>
      <c r="E90" s="33" t="s">
        <v>584</v>
      </c>
      <c r="F90" s="10">
        <v>84815</v>
      </c>
      <c r="G90" s="336">
        <v>84815</v>
      </c>
      <c r="H90" s="20" t="s">
        <v>11</v>
      </c>
      <c r="I90" s="20" t="s">
        <v>11</v>
      </c>
      <c r="J90" s="20" t="s">
        <v>11</v>
      </c>
      <c r="K90" s="89" t="s">
        <v>85</v>
      </c>
    </row>
    <row r="91" spans="1:11" ht="13.5" thickBot="1">
      <c r="A91" s="85"/>
      <c r="B91" s="86"/>
      <c r="C91" s="86"/>
      <c r="D91" s="86"/>
      <c r="E91" s="86"/>
      <c r="F91" s="103">
        <f>SUM(F88:F90)</f>
        <v>744149.81</v>
      </c>
      <c r="G91" s="164">
        <f>SUM(G88:G90)</f>
        <v>744149.81</v>
      </c>
      <c r="H91" s="44"/>
      <c r="I91" s="44"/>
      <c r="J91" s="44"/>
      <c r="K91" s="41"/>
    </row>
    <row r="92" spans="1:11">
      <c r="A92" s="36" t="s">
        <v>51</v>
      </c>
      <c r="B92" s="31" t="s">
        <v>49</v>
      </c>
      <c r="C92" s="31" t="s">
        <v>50</v>
      </c>
      <c r="D92" s="31" t="s">
        <v>590</v>
      </c>
      <c r="E92" s="31" t="s">
        <v>558</v>
      </c>
      <c r="F92" s="58">
        <v>475352.37</v>
      </c>
      <c r="G92" s="337">
        <v>475352.37</v>
      </c>
      <c r="H92" s="21" t="s">
        <v>11</v>
      </c>
      <c r="I92" s="21" t="s">
        <v>11</v>
      </c>
      <c r="J92" s="21" t="s">
        <v>11</v>
      </c>
      <c r="K92" s="91" t="s">
        <v>7</v>
      </c>
    </row>
    <row r="93" spans="1:11" s="42" customFormat="1">
      <c r="A93" s="37" t="s">
        <v>51</v>
      </c>
      <c r="B93" s="32" t="s">
        <v>49</v>
      </c>
      <c r="C93" s="32" t="s">
        <v>50</v>
      </c>
      <c r="D93" s="32" t="s">
        <v>591</v>
      </c>
      <c r="E93" s="32" t="s">
        <v>558</v>
      </c>
      <c r="F93" s="1">
        <v>129978.48</v>
      </c>
      <c r="G93" s="335">
        <v>129978.48</v>
      </c>
      <c r="H93" s="19" t="s">
        <v>11</v>
      </c>
      <c r="I93" s="19" t="s">
        <v>11</v>
      </c>
      <c r="J93" s="19" t="s">
        <v>11</v>
      </c>
      <c r="K93" s="90" t="s">
        <v>73</v>
      </c>
    </row>
    <row r="94" spans="1:11">
      <c r="A94" s="37" t="s">
        <v>51</v>
      </c>
      <c r="B94" s="32" t="s">
        <v>49</v>
      </c>
      <c r="C94" s="32" t="s">
        <v>50</v>
      </c>
      <c r="D94" s="32" t="s">
        <v>592</v>
      </c>
      <c r="E94" s="32" t="s">
        <v>558</v>
      </c>
      <c r="F94" s="1">
        <v>482476</v>
      </c>
      <c r="G94" s="335">
        <v>482476</v>
      </c>
      <c r="H94" s="19" t="s">
        <v>11</v>
      </c>
      <c r="I94" s="19" t="s">
        <v>11</v>
      </c>
      <c r="J94" s="19" t="s">
        <v>11</v>
      </c>
      <c r="K94" s="90" t="s">
        <v>85</v>
      </c>
    </row>
    <row r="95" spans="1:11" ht="13.5" thickBot="1">
      <c r="A95" s="38" t="s">
        <v>51</v>
      </c>
      <c r="B95" s="33" t="s">
        <v>49</v>
      </c>
      <c r="C95" s="33" t="s">
        <v>50</v>
      </c>
      <c r="D95" s="33" t="s">
        <v>593</v>
      </c>
      <c r="E95" s="33" t="s">
        <v>558</v>
      </c>
      <c r="F95" s="10">
        <v>11469.36</v>
      </c>
      <c r="G95" s="336">
        <v>11469.36</v>
      </c>
      <c r="H95" s="20" t="s">
        <v>11</v>
      </c>
      <c r="I95" s="20" t="s">
        <v>11</v>
      </c>
      <c r="J95" s="20" t="s">
        <v>11</v>
      </c>
      <c r="K95" s="89" t="s">
        <v>602</v>
      </c>
    </row>
    <row r="96" spans="1:11" ht="13.5" thickBot="1">
      <c r="A96" s="85"/>
      <c r="B96" s="86"/>
      <c r="C96" s="86"/>
      <c r="D96" s="86"/>
      <c r="E96" s="86"/>
      <c r="F96" s="103">
        <f>SUM(F92:F95)</f>
        <v>1099276.2100000002</v>
      </c>
      <c r="G96" s="164">
        <f>SUM(G92:G95)</f>
        <v>1099276.2100000002</v>
      </c>
      <c r="H96" s="44"/>
      <c r="I96" s="44"/>
      <c r="J96" s="44"/>
      <c r="K96" s="41"/>
    </row>
    <row r="97" spans="1:11" s="42" customFormat="1">
      <c r="A97" s="36" t="s">
        <v>54</v>
      </c>
      <c r="B97" s="31" t="s">
        <v>52</v>
      </c>
      <c r="C97" s="31" t="s">
        <v>53</v>
      </c>
      <c r="D97" s="31" t="s">
        <v>594</v>
      </c>
      <c r="E97" s="31" t="s">
        <v>584</v>
      </c>
      <c r="F97" s="58">
        <v>56710.99</v>
      </c>
      <c r="G97" s="337">
        <v>56710.99</v>
      </c>
      <c r="H97" s="21" t="s">
        <v>11</v>
      </c>
      <c r="I97" s="21" t="s">
        <v>11</v>
      </c>
      <c r="J97" s="21" t="s">
        <v>11</v>
      </c>
      <c r="K97" s="91" t="s">
        <v>7</v>
      </c>
    </row>
    <row r="98" spans="1:11" ht="13.5" thickBot="1">
      <c r="A98" s="38" t="s">
        <v>54</v>
      </c>
      <c r="B98" s="33" t="s">
        <v>52</v>
      </c>
      <c r="C98" s="33" t="s">
        <v>53</v>
      </c>
      <c r="D98" s="33" t="s">
        <v>595</v>
      </c>
      <c r="E98" s="33" t="s">
        <v>584</v>
      </c>
      <c r="F98" s="10">
        <v>108425</v>
      </c>
      <c r="G98" s="336">
        <v>108425</v>
      </c>
      <c r="H98" s="20" t="s">
        <v>11</v>
      </c>
      <c r="I98" s="20" t="s">
        <v>11</v>
      </c>
      <c r="J98" s="20" t="s">
        <v>11</v>
      </c>
      <c r="K98" s="89" t="s">
        <v>85</v>
      </c>
    </row>
    <row r="99" spans="1:11" s="42" customFormat="1" ht="13.5" thickBot="1">
      <c r="A99" s="85"/>
      <c r="B99" s="86"/>
      <c r="C99" s="86"/>
      <c r="D99" s="86"/>
      <c r="E99" s="86"/>
      <c r="F99" s="103">
        <f>SUM(F97:F98)</f>
        <v>165135.99</v>
      </c>
      <c r="G99" s="164">
        <f>SUM(G97:G98)</f>
        <v>165135.99</v>
      </c>
      <c r="H99" s="44"/>
      <c r="I99" s="44"/>
      <c r="J99" s="44"/>
      <c r="K99" s="41"/>
    </row>
    <row r="100" spans="1:11">
      <c r="A100" s="36" t="s">
        <v>20</v>
      </c>
      <c r="B100" s="31" t="s">
        <v>18</v>
      </c>
      <c r="C100" s="31" t="s">
        <v>19</v>
      </c>
      <c r="D100" s="31" t="s">
        <v>598</v>
      </c>
      <c r="E100" s="31" t="s">
        <v>558</v>
      </c>
      <c r="F100" s="58">
        <v>3517977.53</v>
      </c>
      <c r="G100" s="337">
        <v>3322710.4</v>
      </c>
      <c r="H100" s="31" t="s">
        <v>598</v>
      </c>
      <c r="I100" s="31" t="s">
        <v>558</v>
      </c>
      <c r="J100" s="58">
        <v>195267.13</v>
      </c>
      <c r="K100" s="91" t="s">
        <v>85</v>
      </c>
    </row>
    <row r="101" spans="1:11" s="42" customFormat="1">
      <c r="A101" s="37" t="s">
        <v>20</v>
      </c>
      <c r="B101" s="32" t="s">
        <v>18</v>
      </c>
      <c r="C101" s="32" t="s">
        <v>19</v>
      </c>
      <c r="D101" s="32" t="s">
        <v>596</v>
      </c>
      <c r="E101" s="32" t="s">
        <v>558</v>
      </c>
      <c r="F101" s="1">
        <v>3295.04</v>
      </c>
      <c r="G101" s="335">
        <v>3295.04</v>
      </c>
      <c r="H101" s="19" t="s">
        <v>11</v>
      </c>
      <c r="I101" s="19" t="s">
        <v>11</v>
      </c>
      <c r="J101" s="19" t="s">
        <v>11</v>
      </c>
      <c r="K101" s="90" t="s">
        <v>73</v>
      </c>
    </row>
    <row r="102" spans="1:11" ht="13.5" thickBot="1">
      <c r="A102" s="38" t="s">
        <v>20</v>
      </c>
      <c r="B102" s="33" t="s">
        <v>18</v>
      </c>
      <c r="C102" s="33" t="s">
        <v>19</v>
      </c>
      <c r="D102" s="33" t="s">
        <v>597</v>
      </c>
      <c r="E102" s="33" t="s">
        <v>558</v>
      </c>
      <c r="F102" s="10">
        <v>144291</v>
      </c>
      <c r="G102" s="336">
        <v>144291</v>
      </c>
      <c r="H102" s="20" t="s">
        <v>11</v>
      </c>
      <c r="I102" s="20" t="s">
        <v>11</v>
      </c>
      <c r="J102" s="20" t="s">
        <v>11</v>
      </c>
      <c r="K102" s="89" t="s">
        <v>85</v>
      </c>
    </row>
    <row r="103" spans="1:11" s="42" customFormat="1" ht="13.5" thickBot="1">
      <c r="A103" s="85"/>
      <c r="B103" s="86"/>
      <c r="C103" s="86"/>
      <c r="D103" s="86"/>
      <c r="E103" s="86"/>
      <c r="F103" s="103">
        <f>SUM(F100:F102)</f>
        <v>3665563.57</v>
      </c>
      <c r="G103" s="164">
        <f>SUM(G100:G102)</f>
        <v>3470296.44</v>
      </c>
      <c r="H103" s="44"/>
      <c r="I103" s="44"/>
      <c r="J103" s="103">
        <f>SUM(J100:J102)</f>
        <v>195267.13</v>
      </c>
      <c r="K103" s="41"/>
    </row>
    <row r="104" spans="1:11" ht="13.5" thickBot="1">
      <c r="A104" s="39" t="s">
        <v>66</v>
      </c>
      <c r="B104" s="34" t="s">
        <v>64</v>
      </c>
      <c r="C104" s="34" t="s">
        <v>65</v>
      </c>
      <c r="D104" s="34" t="s">
        <v>599</v>
      </c>
      <c r="E104" s="34" t="s">
        <v>558</v>
      </c>
      <c r="F104" s="60">
        <v>535209</v>
      </c>
      <c r="G104" s="165">
        <v>535209</v>
      </c>
      <c r="H104" s="22" t="s">
        <v>11</v>
      </c>
      <c r="I104" s="22" t="s">
        <v>11</v>
      </c>
      <c r="J104" s="22" t="s">
        <v>11</v>
      </c>
      <c r="K104" s="205" t="s">
        <v>85</v>
      </c>
    </row>
    <row r="105" spans="1:11" s="42" customFormat="1" ht="13.5" thickBot="1">
      <c r="A105" s="85"/>
      <c r="B105" s="86"/>
      <c r="C105" s="86"/>
      <c r="D105" s="86"/>
      <c r="E105" s="86"/>
      <c r="F105" s="103">
        <f>SUM(F104)</f>
        <v>535209</v>
      </c>
      <c r="G105" s="164">
        <f>SUM(G104)</f>
        <v>535209</v>
      </c>
      <c r="H105" s="44"/>
      <c r="I105" s="44"/>
      <c r="J105" s="44"/>
      <c r="K105" s="41"/>
    </row>
    <row r="106" spans="1:11" ht="13.5" thickBot="1">
      <c r="A106" s="39" t="s">
        <v>69</v>
      </c>
      <c r="B106" s="34" t="s">
        <v>67</v>
      </c>
      <c r="C106" s="34" t="s">
        <v>68</v>
      </c>
      <c r="D106" s="34" t="s">
        <v>600</v>
      </c>
      <c r="E106" s="34" t="s">
        <v>558</v>
      </c>
      <c r="F106" s="60">
        <v>7482</v>
      </c>
      <c r="G106" s="165">
        <v>7482</v>
      </c>
      <c r="H106" s="22" t="s">
        <v>11</v>
      </c>
      <c r="I106" s="22" t="s">
        <v>11</v>
      </c>
      <c r="J106" s="22" t="s">
        <v>11</v>
      </c>
      <c r="K106" s="205" t="s">
        <v>85</v>
      </c>
    </row>
    <row r="107" spans="1:11" ht="13.5" thickBot="1">
      <c r="A107" s="85"/>
      <c r="B107" s="86"/>
      <c r="C107" s="86"/>
      <c r="D107" s="86"/>
      <c r="E107" s="86"/>
      <c r="F107" s="103">
        <f>SUM(F106)</f>
        <v>7482</v>
      </c>
      <c r="G107" s="164">
        <f>SUM(G106)</f>
        <v>7482</v>
      </c>
      <c r="H107" s="44"/>
      <c r="I107" s="44"/>
      <c r="J107" s="44"/>
      <c r="K107" s="41"/>
    </row>
    <row r="108" spans="1:11" s="42" customFormat="1" ht="13.5" thickBot="1">
      <c r="A108" s="39" t="s">
        <v>72</v>
      </c>
      <c r="B108" s="34" t="s">
        <v>70</v>
      </c>
      <c r="C108" s="34" t="s">
        <v>71</v>
      </c>
      <c r="D108" s="34" t="s">
        <v>601</v>
      </c>
      <c r="E108" s="34" t="s">
        <v>558</v>
      </c>
      <c r="F108" s="60">
        <v>102046.33</v>
      </c>
      <c r="G108" s="165">
        <v>102046.33</v>
      </c>
      <c r="H108" s="22" t="s">
        <v>11</v>
      </c>
      <c r="I108" s="22" t="s">
        <v>11</v>
      </c>
      <c r="J108" s="22" t="s">
        <v>11</v>
      </c>
      <c r="K108" s="205" t="s">
        <v>73</v>
      </c>
    </row>
    <row r="109" spans="1:11" s="42" customFormat="1" ht="13.5" thickBot="1">
      <c r="A109" s="94"/>
      <c r="B109" s="95"/>
      <c r="C109" s="95"/>
      <c r="D109" s="95"/>
      <c r="E109" s="95"/>
      <c r="F109" s="51">
        <f>SUM(F108)</f>
        <v>102046.33</v>
      </c>
      <c r="G109" s="347">
        <f>SUM(G108)</f>
        <v>102046.33</v>
      </c>
      <c r="H109" s="53"/>
      <c r="I109" s="53"/>
      <c r="J109" s="53"/>
      <c r="K109" s="241"/>
    </row>
    <row r="110" spans="1:11" ht="13.5" thickBot="1">
      <c r="A110" s="39" t="s">
        <v>92</v>
      </c>
      <c r="B110" s="34" t="s">
        <v>90</v>
      </c>
      <c r="C110" s="34" t="s">
        <v>91</v>
      </c>
      <c r="D110" s="34" t="s">
        <v>291</v>
      </c>
      <c r="E110" s="34" t="s">
        <v>558</v>
      </c>
      <c r="F110" s="60">
        <v>16852</v>
      </c>
      <c r="G110" s="165">
        <v>16852</v>
      </c>
      <c r="H110" s="22" t="s">
        <v>11</v>
      </c>
      <c r="I110" s="22" t="s">
        <v>11</v>
      </c>
      <c r="J110" s="22" t="s">
        <v>11</v>
      </c>
      <c r="K110" s="205" t="s">
        <v>85</v>
      </c>
    </row>
    <row r="111" spans="1:11" ht="13.5" thickBot="1">
      <c r="A111" s="121"/>
      <c r="B111" s="122"/>
      <c r="C111" s="122"/>
      <c r="D111" s="122"/>
      <c r="E111" s="122"/>
      <c r="F111" s="123">
        <f>SUM(F110)</f>
        <v>16852</v>
      </c>
      <c r="G111" s="422">
        <f>SUM(G110)</f>
        <v>16852</v>
      </c>
      <c r="H111" s="132"/>
      <c r="I111" s="132"/>
      <c r="J111" s="132"/>
      <c r="K111" s="420"/>
    </row>
    <row r="112" spans="1:11">
      <c r="A112" s="40" t="s">
        <v>468</v>
      </c>
      <c r="B112" s="35" t="s">
        <v>466</v>
      </c>
      <c r="C112" s="35" t="s">
        <v>467</v>
      </c>
      <c r="D112" s="35" t="s">
        <v>238</v>
      </c>
      <c r="E112" s="35" t="s">
        <v>584</v>
      </c>
      <c r="F112" s="11">
        <v>24774</v>
      </c>
      <c r="G112" s="334">
        <v>24774</v>
      </c>
      <c r="H112" s="18" t="s">
        <v>11</v>
      </c>
      <c r="I112" s="18" t="s">
        <v>11</v>
      </c>
      <c r="J112" s="18" t="s">
        <v>11</v>
      </c>
      <c r="K112" s="206" t="s">
        <v>85</v>
      </c>
    </row>
    <row r="113" spans="1:11" ht="13.5" thickBot="1">
      <c r="A113" s="56" t="s">
        <v>468</v>
      </c>
      <c r="B113" s="57" t="s">
        <v>466</v>
      </c>
      <c r="C113" s="57" t="s">
        <v>467</v>
      </c>
      <c r="D113" s="57" t="s">
        <v>239</v>
      </c>
      <c r="E113" s="57" t="s">
        <v>584</v>
      </c>
      <c r="F113" s="15">
        <v>14922</v>
      </c>
      <c r="G113" s="348">
        <v>14922</v>
      </c>
      <c r="H113" s="23" t="s">
        <v>11</v>
      </c>
      <c r="I113" s="23" t="s">
        <v>11</v>
      </c>
      <c r="J113" s="23" t="s">
        <v>11</v>
      </c>
      <c r="K113" s="255" t="s">
        <v>85</v>
      </c>
    </row>
    <row r="114" spans="1:11" ht="13.5" thickBot="1">
      <c r="A114" s="94"/>
      <c r="B114" s="95"/>
      <c r="C114" s="95"/>
      <c r="D114" s="95"/>
      <c r="E114" s="95"/>
      <c r="F114" s="51">
        <f>SUM(F112:F113)</f>
        <v>39696</v>
      </c>
      <c r="G114" s="347">
        <f>SUM(G112:G113)</f>
        <v>39696</v>
      </c>
      <c r="H114" s="53"/>
      <c r="I114" s="53"/>
      <c r="J114" s="53"/>
      <c r="K114" s="241"/>
    </row>
    <row r="115" spans="1:11" ht="13.5" thickBot="1">
      <c r="A115" s="83" t="s">
        <v>11</v>
      </c>
      <c r="B115" s="84" t="s">
        <v>11</v>
      </c>
      <c r="C115" s="84" t="s">
        <v>11</v>
      </c>
      <c r="D115" s="84" t="s">
        <v>11</v>
      </c>
      <c r="E115" s="84" t="s">
        <v>11</v>
      </c>
      <c r="F115" s="64">
        <f>F70+F74+F77+F80+F83+F87+F91+F96+F99+F103+F105+F107+F109+F111+F114</f>
        <v>22234164.809999999</v>
      </c>
      <c r="G115" s="338">
        <f>G70+G74+G77+G80+G83+G87+G91+G96+G99+G103+G105+G107+G109+G111+G114</f>
        <v>22038897.68</v>
      </c>
      <c r="H115" s="72" t="s">
        <v>11</v>
      </c>
      <c r="I115" s="72" t="s">
        <v>11</v>
      </c>
      <c r="J115" s="64">
        <f>J70+J74+J77+J80+J83+J87+J91+J96+J99+J103+J105+J107+J109+J111+J114</f>
        <v>195267.13</v>
      </c>
      <c r="K115" s="43"/>
    </row>
    <row r="118" spans="1:11" ht="13.5" thickBot="1"/>
    <row r="119" spans="1:11" s="26" customFormat="1" ht="34.5" thickBot="1">
      <c r="A119" s="415" t="s">
        <v>0</v>
      </c>
      <c r="B119" s="416" t="s">
        <v>2</v>
      </c>
      <c r="C119" s="416" t="s">
        <v>1</v>
      </c>
      <c r="D119" s="416" t="s">
        <v>3</v>
      </c>
      <c r="E119" s="416" t="s">
        <v>4</v>
      </c>
      <c r="F119" s="416" t="s">
        <v>5</v>
      </c>
      <c r="G119" s="416" t="s">
        <v>6</v>
      </c>
      <c r="H119" s="416" t="s">
        <v>77</v>
      </c>
      <c r="I119" s="416" t="s">
        <v>78</v>
      </c>
      <c r="J119" s="416" t="s">
        <v>79</v>
      </c>
      <c r="K119" s="417" t="s">
        <v>222</v>
      </c>
    </row>
    <row r="120" spans="1:11">
      <c r="A120" s="36" t="s">
        <v>63</v>
      </c>
      <c r="B120" s="31" t="s">
        <v>61</v>
      </c>
      <c r="C120" s="31" t="s">
        <v>62</v>
      </c>
      <c r="D120" s="425" t="s">
        <v>603</v>
      </c>
      <c r="E120" s="31" t="s">
        <v>555</v>
      </c>
      <c r="F120" s="58">
        <v>49714.879999999997</v>
      </c>
      <c r="G120" s="58">
        <v>49714.879999999997</v>
      </c>
      <c r="H120" s="21" t="s">
        <v>11</v>
      </c>
      <c r="I120" s="21" t="s">
        <v>11</v>
      </c>
      <c r="J120" s="21" t="s">
        <v>11</v>
      </c>
      <c r="K120" s="137" t="s">
        <v>73</v>
      </c>
    </row>
    <row r="121" spans="1:11" ht="13.5" thickBot="1">
      <c r="A121" s="38" t="s">
        <v>63</v>
      </c>
      <c r="B121" s="33" t="s">
        <v>61</v>
      </c>
      <c r="C121" s="33" t="s">
        <v>62</v>
      </c>
      <c r="D121" s="424">
        <v>374</v>
      </c>
      <c r="E121" s="33" t="s">
        <v>397</v>
      </c>
      <c r="F121" s="10">
        <v>-0.01</v>
      </c>
      <c r="G121" s="10">
        <v>-0.01</v>
      </c>
      <c r="H121" s="20" t="s">
        <v>11</v>
      </c>
      <c r="I121" s="20" t="s">
        <v>11</v>
      </c>
      <c r="J121" s="20" t="s">
        <v>11</v>
      </c>
      <c r="K121" s="87" t="s">
        <v>73</v>
      </c>
    </row>
    <row r="122" spans="1:11" ht="13.5" thickBot="1">
      <c r="A122" s="418" t="s">
        <v>11</v>
      </c>
      <c r="B122" s="419" t="s">
        <v>11</v>
      </c>
      <c r="C122" s="419" t="s">
        <v>11</v>
      </c>
      <c r="D122" s="419" t="s">
        <v>11</v>
      </c>
      <c r="E122" s="419" t="s">
        <v>11</v>
      </c>
      <c r="F122" s="64">
        <f>SUM(F120:F121)</f>
        <v>49714.869999999995</v>
      </c>
      <c r="G122" s="64">
        <f>SUM(G120:G121)</f>
        <v>49714.869999999995</v>
      </c>
      <c r="H122" s="423" t="s">
        <v>11</v>
      </c>
      <c r="I122" s="423" t="s">
        <v>11</v>
      </c>
      <c r="J122" s="423"/>
      <c r="K122" s="63"/>
    </row>
    <row r="126" spans="1:11" s="26" customFormat="1" ht="33" customHeight="1">
      <c r="A126" s="497" t="s">
        <v>606</v>
      </c>
      <c r="B126" s="498"/>
      <c r="C126" s="498"/>
      <c r="D126" s="498"/>
      <c r="E126" s="498"/>
      <c r="F126" s="498"/>
      <c r="G126" s="498"/>
      <c r="H126" s="498"/>
      <c r="I126" s="498"/>
      <c r="J126" s="498"/>
      <c r="K126"/>
    </row>
    <row r="127" spans="1:11">
      <c r="A127"/>
      <c r="B127"/>
      <c r="C127"/>
      <c r="D127"/>
      <c r="E127"/>
    </row>
    <row r="128" spans="1:11">
      <c r="A128"/>
      <c r="B128"/>
      <c r="C128"/>
      <c r="D128"/>
      <c r="E128"/>
    </row>
    <row r="129" spans="1:11">
      <c r="A129"/>
      <c r="B129"/>
      <c r="C129"/>
      <c r="D129"/>
      <c r="E129"/>
    </row>
    <row r="130" spans="1:11">
      <c r="A130"/>
      <c r="B130"/>
      <c r="C130"/>
      <c r="D130"/>
      <c r="E130"/>
    </row>
    <row r="131" spans="1:11" ht="13.5" thickBot="1">
      <c r="A131"/>
      <c r="B131"/>
      <c r="C131"/>
      <c r="D131"/>
      <c r="E131"/>
    </row>
    <row r="132" spans="1:11" s="26" customFormat="1" ht="23.25" thickBot="1">
      <c r="A132" s="430" t="s">
        <v>0</v>
      </c>
      <c r="B132" s="431" t="s">
        <v>2</v>
      </c>
      <c r="C132" s="431" t="s">
        <v>1</v>
      </c>
      <c r="D132" s="431" t="s">
        <v>3</v>
      </c>
      <c r="E132" s="431" t="s">
        <v>4</v>
      </c>
      <c r="F132" s="431" t="s">
        <v>5</v>
      </c>
      <c r="G132" s="431" t="s">
        <v>6</v>
      </c>
      <c r="H132" s="431" t="s">
        <v>77</v>
      </c>
      <c r="I132" s="431" t="s">
        <v>78</v>
      </c>
      <c r="J132" s="432" t="s">
        <v>74</v>
      </c>
    </row>
    <row r="133" spans="1:11" ht="13.5" thickBot="1">
      <c r="A133" s="429" t="s">
        <v>93</v>
      </c>
      <c r="B133" s="225" t="s">
        <v>94</v>
      </c>
      <c r="C133" s="225" t="s">
        <v>95</v>
      </c>
      <c r="D133" s="225" t="s">
        <v>291</v>
      </c>
      <c r="E133" s="225" t="s">
        <v>604</v>
      </c>
      <c r="F133" s="208">
        <v>708</v>
      </c>
      <c r="G133" s="208">
        <v>708</v>
      </c>
      <c r="H133" s="225" t="s">
        <v>11</v>
      </c>
      <c r="I133" s="225" t="s">
        <v>11</v>
      </c>
      <c r="J133" s="185" t="s">
        <v>85</v>
      </c>
    </row>
    <row r="134" spans="1:11" ht="13.5" thickBot="1">
      <c r="A134" s="426" t="s">
        <v>11</v>
      </c>
      <c r="B134" s="427" t="s">
        <v>11</v>
      </c>
      <c r="C134" s="427" t="s">
        <v>11</v>
      </c>
      <c r="D134" s="427" t="s">
        <v>11</v>
      </c>
      <c r="E134" s="427" t="s">
        <v>11</v>
      </c>
      <c r="F134" s="215">
        <f>F133</f>
        <v>708</v>
      </c>
      <c r="G134" s="215">
        <f>G133</f>
        <v>708</v>
      </c>
      <c r="H134" s="427" t="s">
        <v>11</v>
      </c>
      <c r="I134" s="427" t="s">
        <v>11</v>
      </c>
      <c r="J134" s="428"/>
    </row>
    <row r="138" spans="1:11" s="26" customFormat="1" ht="33" customHeight="1">
      <c r="A138" s="497" t="s">
        <v>635</v>
      </c>
      <c r="B138" s="498"/>
      <c r="C138" s="498"/>
      <c r="D138" s="498"/>
      <c r="E138" s="498"/>
      <c r="F138" s="498"/>
      <c r="G138" s="498"/>
      <c r="H138" s="498"/>
      <c r="I138" s="498"/>
      <c r="J138" s="498"/>
      <c r="K138"/>
    </row>
    <row r="143" spans="1:11" ht="13.5" thickBot="1"/>
    <row r="144" spans="1:11" s="26" customFormat="1" ht="22.5">
      <c r="A144" s="433" t="s">
        <v>0</v>
      </c>
      <c r="B144" s="434" t="s">
        <v>2</v>
      </c>
      <c r="C144" s="434" t="s">
        <v>1</v>
      </c>
      <c r="D144" s="434" t="s">
        <v>3</v>
      </c>
      <c r="E144" s="434" t="s">
        <v>4</v>
      </c>
      <c r="F144" s="434" t="s">
        <v>5</v>
      </c>
      <c r="G144" s="434" t="s">
        <v>6</v>
      </c>
      <c r="H144" s="434" t="s">
        <v>77</v>
      </c>
      <c r="I144" s="434" t="s">
        <v>78</v>
      </c>
      <c r="J144" s="435" t="s">
        <v>74</v>
      </c>
    </row>
    <row r="145" spans="1:10">
      <c r="A145" s="174" t="s">
        <v>8</v>
      </c>
      <c r="B145" s="76" t="s">
        <v>10</v>
      </c>
      <c r="C145" s="76" t="s">
        <v>9</v>
      </c>
      <c r="D145" s="76" t="s">
        <v>303</v>
      </c>
      <c r="E145" s="76" t="s">
        <v>607</v>
      </c>
      <c r="F145" s="452">
        <v>239142.97</v>
      </c>
      <c r="G145" s="452">
        <v>239142.97</v>
      </c>
      <c r="H145" s="260" t="s">
        <v>11</v>
      </c>
      <c r="I145" s="260" t="s">
        <v>11</v>
      </c>
      <c r="J145" s="175" t="s">
        <v>7</v>
      </c>
    </row>
    <row r="146" spans="1:10">
      <c r="A146" s="174" t="s">
        <v>8</v>
      </c>
      <c r="B146" s="76" t="s">
        <v>10</v>
      </c>
      <c r="C146" s="76" t="s">
        <v>9</v>
      </c>
      <c r="D146" s="76" t="s">
        <v>608</v>
      </c>
      <c r="E146" s="76" t="s">
        <v>607</v>
      </c>
      <c r="F146" s="452">
        <v>29770.43</v>
      </c>
      <c r="G146" s="452">
        <v>29770.43</v>
      </c>
      <c r="H146" s="260" t="s">
        <v>11</v>
      </c>
      <c r="I146" s="260" t="s">
        <v>11</v>
      </c>
      <c r="J146" s="175" t="s">
        <v>73</v>
      </c>
    </row>
    <row r="147" spans="1:10" ht="13.5" thickBot="1">
      <c r="A147" s="186" t="s">
        <v>8</v>
      </c>
      <c r="B147" s="187" t="s">
        <v>10</v>
      </c>
      <c r="C147" s="187" t="s">
        <v>9</v>
      </c>
      <c r="D147" s="187" t="s">
        <v>609</v>
      </c>
      <c r="E147" s="187" t="s">
        <v>607</v>
      </c>
      <c r="F147" s="188">
        <v>887.6</v>
      </c>
      <c r="G147" s="188">
        <v>887.6</v>
      </c>
      <c r="H147" s="249" t="s">
        <v>11</v>
      </c>
      <c r="I147" s="249" t="s">
        <v>11</v>
      </c>
      <c r="J147" s="189" t="s">
        <v>85</v>
      </c>
    </row>
    <row r="148" spans="1:10" s="42" customFormat="1" ht="13.5" thickBot="1">
      <c r="A148" s="193"/>
      <c r="B148" s="194"/>
      <c r="C148" s="194"/>
      <c r="D148" s="194"/>
      <c r="E148" s="194"/>
      <c r="F148" s="195">
        <f>SUM(F145:F147)</f>
        <v>269801</v>
      </c>
      <c r="G148" s="195">
        <f>SUM(G145:G147)</f>
        <v>269801</v>
      </c>
      <c r="H148" s="411"/>
      <c r="I148" s="411"/>
      <c r="J148" s="196"/>
    </row>
    <row r="149" spans="1:10">
      <c r="A149" s="177" t="s">
        <v>14</v>
      </c>
      <c r="B149" s="178" t="s">
        <v>12</v>
      </c>
      <c r="C149" s="178" t="s">
        <v>13</v>
      </c>
      <c r="D149" s="178" t="s">
        <v>303</v>
      </c>
      <c r="E149" s="178" t="s">
        <v>610</v>
      </c>
      <c r="F149" s="173">
        <v>204771.64</v>
      </c>
      <c r="G149" s="173">
        <v>204771.64</v>
      </c>
      <c r="H149" s="245" t="s">
        <v>11</v>
      </c>
      <c r="I149" s="245" t="s">
        <v>11</v>
      </c>
      <c r="J149" s="175" t="s">
        <v>7</v>
      </c>
    </row>
    <row r="150" spans="1:10" ht="13.5" thickBot="1">
      <c r="A150" s="186" t="s">
        <v>14</v>
      </c>
      <c r="B150" s="187" t="s">
        <v>12</v>
      </c>
      <c r="C150" s="187" t="s">
        <v>13</v>
      </c>
      <c r="D150" s="187" t="s">
        <v>300</v>
      </c>
      <c r="E150" s="187" t="s">
        <v>610</v>
      </c>
      <c r="F150" s="188">
        <v>4597.8599999999997</v>
      </c>
      <c r="G150" s="188">
        <v>4597.8599999999997</v>
      </c>
      <c r="H150" s="249" t="s">
        <v>11</v>
      </c>
      <c r="I150" s="249" t="s">
        <v>11</v>
      </c>
      <c r="J150" s="185" t="s">
        <v>73</v>
      </c>
    </row>
    <row r="151" spans="1:10" s="42" customFormat="1" ht="13.5" thickBot="1">
      <c r="A151" s="193"/>
      <c r="B151" s="194"/>
      <c r="C151" s="194"/>
      <c r="D151" s="194"/>
      <c r="E151" s="194"/>
      <c r="F151" s="195">
        <f>SUM(F149:F150)</f>
        <v>209369.5</v>
      </c>
      <c r="G151" s="195">
        <f>SUM(G149:G150)</f>
        <v>209369.5</v>
      </c>
      <c r="H151" s="411"/>
      <c r="I151" s="411"/>
      <c r="J151" s="196"/>
    </row>
    <row r="152" spans="1:10">
      <c r="A152" s="177" t="s">
        <v>17</v>
      </c>
      <c r="B152" s="178" t="s">
        <v>15</v>
      </c>
      <c r="C152" s="178" t="s">
        <v>16</v>
      </c>
      <c r="D152" s="178" t="s">
        <v>611</v>
      </c>
      <c r="E152" s="178" t="s">
        <v>607</v>
      </c>
      <c r="F152" s="173">
        <v>77570.460000000006</v>
      </c>
      <c r="G152" s="173">
        <v>77570.460000000006</v>
      </c>
      <c r="H152" s="245" t="s">
        <v>11</v>
      </c>
      <c r="I152" s="245" t="s">
        <v>11</v>
      </c>
      <c r="J152" s="175" t="s">
        <v>7</v>
      </c>
    </row>
    <row r="153" spans="1:10">
      <c r="A153" s="174" t="s">
        <v>17</v>
      </c>
      <c r="B153" s="76" t="s">
        <v>15</v>
      </c>
      <c r="C153" s="76" t="s">
        <v>16</v>
      </c>
      <c r="D153" s="76" t="s">
        <v>612</v>
      </c>
      <c r="E153" s="76" t="s">
        <v>607</v>
      </c>
      <c r="F153" s="452">
        <v>7614.09</v>
      </c>
      <c r="G153" s="452">
        <v>7614.09</v>
      </c>
      <c r="H153" s="260" t="s">
        <v>11</v>
      </c>
      <c r="I153" s="260" t="s">
        <v>11</v>
      </c>
      <c r="J153" s="175" t="s">
        <v>73</v>
      </c>
    </row>
    <row r="154" spans="1:10" ht="13.5" thickBot="1">
      <c r="A154" s="186" t="s">
        <v>17</v>
      </c>
      <c r="B154" s="187" t="s">
        <v>15</v>
      </c>
      <c r="C154" s="187" t="s">
        <v>16</v>
      </c>
      <c r="D154" s="187" t="s">
        <v>613</v>
      </c>
      <c r="E154" s="187" t="s">
        <v>607</v>
      </c>
      <c r="F154" s="188">
        <v>8472.5400000000009</v>
      </c>
      <c r="G154" s="188">
        <v>8472.5400000000009</v>
      </c>
      <c r="H154" s="249" t="s">
        <v>11</v>
      </c>
      <c r="I154" s="249" t="s">
        <v>11</v>
      </c>
      <c r="J154" s="189" t="s">
        <v>85</v>
      </c>
    </row>
    <row r="155" spans="1:10" s="42" customFormat="1" ht="13.5" thickBot="1">
      <c r="A155" s="193"/>
      <c r="B155" s="194"/>
      <c r="C155" s="194"/>
      <c r="D155" s="194"/>
      <c r="E155" s="194"/>
      <c r="F155" s="195">
        <f>SUM(F152:F154)</f>
        <v>93657.09</v>
      </c>
      <c r="G155" s="195">
        <f>SUM(G152:G154)</f>
        <v>93657.09</v>
      </c>
      <c r="H155" s="411"/>
      <c r="I155" s="411"/>
      <c r="J155" s="196"/>
    </row>
    <row r="156" spans="1:10">
      <c r="A156" s="177" t="s">
        <v>33</v>
      </c>
      <c r="B156" s="178" t="s">
        <v>31</v>
      </c>
      <c r="C156" s="178" t="s">
        <v>32</v>
      </c>
      <c r="D156" s="178" t="s">
        <v>614</v>
      </c>
      <c r="E156" s="178" t="s">
        <v>607</v>
      </c>
      <c r="F156" s="173">
        <v>30774.48</v>
      </c>
      <c r="G156" s="173">
        <v>30774.48</v>
      </c>
      <c r="H156" s="245" t="s">
        <v>11</v>
      </c>
      <c r="I156" s="245" t="s">
        <v>11</v>
      </c>
      <c r="J156" s="175" t="s">
        <v>7</v>
      </c>
    </row>
    <row r="157" spans="1:10" ht="13.5" thickBot="1">
      <c r="A157" s="186" t="s">
        <v>33</v>
      </c>
      <c r="B157" s="187" t="s">
        <v>31</v>
      </c>
      <c r="C157" s="187" t="s">
        <v>32</v>
      </c>
      <c r="D157" s="187" t="s">
        <v>615</v>
      </c>
      <c r="E157" s="187" t="s">
        <v>607</v>
      </c>
      <c r="F157" s="188">
        <v>4543.54</v>
      </c>
      <c r="G157" s="188">
        <v>4543.54</v>
      </c>
      <c r="H157" s="249" t="s">
        <v>11</v>
      </c>
      <c r="I157" s="249" t="s">
        <v>11</v>
      </c>
      <c r="J157" s="185" t="s">
        <v>73</v>
      </c>
    </row>
    <row r="158" spans="1:10" s="42" customFormat="1" ht="13.5" thickBot="1">
      <c r="A158" s="193"/>
      <c r="B158" s="194"/>
      <c r="C158" s="194"/>
      <c r="D158" s="194"/>
      <c r="E158" s="194"/>
      <c r="F158" s="195">
        <f>SUM(F156:F157)</f>
        <v>35318.019999999997</v>
      </c>
      <c r="G158" s="195">
        <f>SUM(G156:G157)</f>
        <v>35318.019999999997</v>
      </c>
      <c r="H158" s="411"/>
      <c r="I158" s="411"/>
      <c r="J158" s="196"/>
    </row>
    <row r="159" spans="1:10">
      <c r="A159" s="177" t="s">
        <v>36</v>
      </c>
      <c r="B159" s="178" t="s">
        <v>34</v>
      </c>
      <c r="C159" s="178" t="s">
        <v>35</v>
      </c>
      <c r="D159" s="178" t="s">
        <v>616</v>
      </c>
      <c r="E159" s="178" t="s">
        <v>607</v>
      </c>
      <c r="F159" s="173">
        <v>116702.39</v>
      </c>
      <c r="G159" s="173">
        <v>116702.39</v>
      </c>
      <c r="H159" s="245" t="s">
        <v>11</v>
      </c>
      <c r="I159" s="245" t="s">
        <v>11</v>
      </c>
      <c r="J159" s="175" t="s">
        <v>7</v>
      </c>
    </row>
    <row r="160" spans="1:10">
      <c r="A160" s="174" t="s">
        <v>36</v>
      </c>
      <c r="B160" s="76" t="s">
        <v>34</v>
      </c>
      <c r="C160" s="76" t="s">
        <v>35</v>
      </c>
      <c r="D160" s="76" t="s">
        <v>617</v>
      </c>
      <c r="E160" s="76" t="s">
        <v>607</v>
      </c>
      <c r="F160" s="452">
        <v>3756.68</v>
      </c>
      <c r="G160" s="452">
        <v>3756.68</v>
      </c>
      <c r="H160" s="260" t="s">
        <v>11</v>
      </c>
      <c r="I160" s="260" t="s">
        <v>11</v>
      </c>
      <c r="J160" s="175" t="s">
        <v>73</v>
      </c>
    </row>
    <row r="161" spans="1:10" ht="13.5" thickBot="1">
      <c r="A161" s="186" t="s">
        <v>36</v>
      </c>
      <c r="B161" s="187" t="s">
        <v>34</v>
      </c>
      <c r="C161" s="187" t="s">
        <v>35</v>
      </c>
      <c r="D161" s="187" t="s">
        <v>618</v>
      </c>
      <c r="E161" s="187" t="s">
        <v>607</v>
      </c>
      <c r="F161" s="188">
        <v>1189.1400000000001</v>
      </c>
      <c r="G161" s="188">
        <v>1189.1400000000001</v>
      </c>
      <c r="H161" s="249" t="s">
        <v>11</v>
      </c>
      <c r="I161" s="249" t="s">
        <v>11</v>
      </c>
      <c r="J161" s="189" t="s">
        <v>85</v>
      </c>
    </row>
    <row r="162" spans="1:10" s="42" customFormat="1" ht="13.5" thickBot="1">
      <c r="A162" s="193"/>
      <c r="B162" s="194"/>
      <c r="C162" s="194"/>
      <c r="D162" s="194"/>
      <c r="E162" s="194"/>
      <c r="F162" s="195">
        <f>SUM(F159:F161)</f>
        <v>121648.20999999999</v>
      </c>
      <c r="G162" s="195">
        <f>SUM(G159:G161)</f>
        <v>121648.20999999999</v>
      </c>
      <c r="H162" s="411"/>
      <c r="I162" s="411"/>
      <c r="J162" s="196"/>
    </row>
    <row r="163" spans="1:10">
      <c r="A163" s="177" t="s">
        <v>39</v>
      </c>
      <c r="B163" s="178" t="s">
        <v>37</v>
      </c>
      <c r="C163" s="178" t="s">
        <v>38</v>
      </c>
      <c r="D163" s="178" t="s">
        <v>619</v>
      </c>
      <c r="E163" s="178" t="s">
        <v>620</v>
      </c>
      <c r="F163" s="173">
        <v>386190.92</v>
      </c>
      <c r="G163" s="173">
        <v>386190.92</v>
      </c>
      <c r="H163" s="245" t="s">
        <v>11</v>
      </c>
      <c r="I163" s="245" t="s">
        <v>11</v>
      </c>
      <c r="J163" s="175" t="s">
        <v>7</v>
      </c>
    </row>
    <row r="164" spans="1:10" ht="13.5" thickBot="1">
      <c r="A164" s="186" t="s">
        <v>39</v>
      </c>
      <c r="B164" s="187" t="s">
        <v>37</v>
      </c>
      <c r="C164" s="187" t="s">
        <v>38</v>
      </c>
      <c r="D164" s="187" t="s">
        <v>621</v>
      </c>
      <c r="E164" s="187" t="s">
        <v>620</v>
      </c>
      <c r="F164" s="188">
        <v>9830.06</v>
      </c>
      <c r="G164" s="188">
        <v>9830.06</v>
      </c>
      <c r="H164" s="249" t="s">
        <v>11</v>
      </c>
      <c r="I164" s="249" t="s">
        <v>11</v>
      </c>
      <c r="J164" s="185" t="s">
        <v>73</v>
      </c>
    </row>
    <row r="165" spans="1:10" s="42" customFormat="1" ht="13.5" thickBot="1">
      <c r="A165" s="193"/>
      <c r="B165" s="194"/>
      <c r="C165" s="194"/>
      <c r="D165" s="194"/>
      <c r="E165" s="194"/>
      <c r="F165" s="195">
        <f>SUM(F163:F164)</f>
        <v>396020.98</v>
      </c>
      <c r="G165" s="195">
        <f>SUM(G163:G164)</f>
        <v>396020.98</v>
      </c>
      <c r="H165" s="411"/>
      <c r="I165" s="411"/>
      <c r="J165" s="196"/>
    </row>
    <row r="166" spans="1:10">
      <c r="A166" s="177" t="s">
        <v>42</v>
      </c>
      <c r="B166" s="178" t="s">
        <v>40</v>
      </c>
      <c r="C166" s="178" t="s">
        <v>41</v>
      </c>
      <c r="D166" s="178" t="s">
        <v>428</v>
      </c>
      <c r="E166" s="178" t="s">
        <v>622</v>
      </c>
      <c r="F166" s="173">
        <v>10897.1</v>
      </c>
      <c r="G166" s="173">
        <v>10897.1</v>
      </c>
      <c r="H166" s="245" t="s">
        <v>11</v>
      </c>
      <c r="I166" s="245" t="s">
        <v>11</v>
      </c>
      <c r="J166" s="175" t="s">
        <v>7</v>
      </c>
    </row>
    <row r="167" spans="1:10">
      <c r="A167" s="174" t="s">
        <v>42</v>
      </c>
      <c r="B167" s="76" t="s">
        <v>40</v>
      </c>
      <c r="C167" s="76" t="s">
        <v>41</v>
      </c>
      <c r="D167" s="76" t="s">
        <v>432</v>
      </c>
      <c r="E167" s="76" t="s">
        <v>622</v>
      </c>
      <c r="F167" s="452">
        <v>1505.32</v>
      </c>
      <c r="G167" s="452">
        <v>1505.32</v>
      </c>
      <c r="H167" s="260" t="s">
        <v>11</v>
      </c>
      <c r="I167" s="260" t="s">
        <v>11</v>
      </c>
      <c r="J167" s="175" t="s">
        <v>73</v>
      </c>
    </row>
    <row r="168" spans="1:10" ht="13.5" thickBot="1">
      <c r="A168" s="186" t="s">
        <v>42</v>
      </c>
      <c r="B168" s="187" t="s">
        <v>40</v>
      </c>
      <c r="C168" s="187" t="s">
        <v>41</v>
      </c>
      <c r="D168" s="187" t="s">
        <v>430</v>
      </c>
      <c r="E168" s="187" t="s">
        <v>622</v>
      </c>
      <c r="F168" s="188">
        <v>231.29</v>
      </c>
      <c r="G168" s="188">
        <v>231.29</v>
      </c>
      <c r="H168" s="249" t="s">
        <v>11</v>
      </c>
      <c r="I168" s="249" t="s">
        <v>11</v>
      </c>
      <c r="J168" s="189" t="s">
        <v>85</v>
      </c>
    </row>
    <row r="169" spans="1:10" s="42" customFormat="1" ht="13.5" thickBot="1">
      <c r="A169" s="193"/>
      <c r="B169" s="194"/>
      <c r="C169" s="194"/>
      <c r="D169" s="194"/>
      <c r="E169" s="194"/>
      <c r="F169" s="195">
        <f>SUM(F166:F168)</f>
        <v>12633.710000000001</v>
      </c>
      <c r="G169" s="195">
        <f>SUM(G166:G168)</f>
        <v>12633.710000000001</v>
      </c>
      <c r="H169" s="411"/>
      <c r="I169" s="411"/>
      <c r="J169" s="196"/>
    </row>
    <row r="170" spans="1:10">
      <c r="A170" s="177" t="s">
        <v>45</v>
      </c>
      <c r="B170" s="178" t="s">
        <v>43</v>
      </c>
      <c r="C170" s="178" t="s">
        <v>44</v>
      </c>
      <c r="D170" s="178" t="s">
        <v>623</v>
      </c>
      <c r="E170" s="178" t="s">
        <v>610</v>
      </c>
      <c r="F170" s="173">
        <v>1319.63</v>
      </c>
      <c r="G170" s="173">
        <v>1319.63</v>
      </c>
      <c r="H170" s="245" t="s">
        <v>11</v>
      </c>
      <c r="I170" s="245" t="s">
        <v>11</v>
      </c>
      <c r="J170" s="175" t="s">
        <v>7</v>
      </c>
    </row>
    <row r="171" spans="1:10" ht="13.5" thickBot="1">
      <c r="A171" s="186" t="s">
        <v>45</v>
      </c>
      <c r="B171" s="187" t="s">
        <v>43</v>
      </c>
      <c r="C171" s="187" t="s">
        <v>44</v>
      </c>
      <c r="D171" s="187" t="s">
        <v>624</v>
      </c>
      <c r="E171" s="187" t="s">
        <v>610</v>
      </c>
      <c r="F171" s="188">
        <v>728.79</v>
      </c>
      <c r="G171" s="188">
        <v>728.79</v>
      </c>
      <c r="H171" s="249" t="s">
        <v>11</v>
      </c>
      <c r="I171" s="249" t="s">
        <v>11</v>
      </c>
      <c r="J171" s="189" t="s">
        <v>85</v>
      </c>
    </row>
    <row r="172" spans="1:10" s="42" customFormat="1" ht="13.5" thickBot="1">
      <c r="A172" s="193"/>
      <c r="B172" s="194"/>
      <c r="C172" s="194"/>
      <c r="D172" s="194"/>
      <c r="E172" s="194"/>
      <c r="F172" s="195">
        <f>SUM(F170:F171)</f>
        <v>2048.42</v>
      </c>
      <c r="G172" s="195">
        <f>SUM(G170:G171)</f>
        <v>2048.42</v>
      </c>
      <c r="H172" s="411"/>
      <c r="I172" s="411"/>
      <c r="J172" s="196"/>
    </row>
    <row r="173" spans="1:10" ht="13.5" thickBot="1">
      <c r="A173" s="182" t="s">
        <v>48</v>
      </c>
      <c r="B173" s="183" t="s">
        <v>46</v>
      </c>
      <c r="C173" s="183" t="s">
        <v>47</v>
      </c>
      <c r="D173" s="183" t="s">
        <v>625</v>
      </c>
      <c r="E173" s="183" t="s">
        <v>620</v>
      </c>
      <c r="F173" s="184">
        <v>47783.31</v>
      </c>
      <c r="G173" s="184">
        <v>47783.31</v>
      </c>
      <c r="H173" s="225" t="s">
        <v>11</v>
      </c>
      <c r="I173" s="225" t="s">
        <v>11</v>
      </c>
      <c r="J173" s="185" t="s">
        <v>7</v>
      </c>
    </row>
    <row r="174" spans="1:10" s="42" customFormat="1" ht="13.5" thickBot="1">
      <c r="A174" s="442"/>
      <c r="B174" s="443"/>
      <c r="C174" s="443"/>
      <c r="D174" s="443"/>
      <c r="E174" s="443"/>
      <c r="F174" s="444">
        <f>SUM(F173)</f>
        <v>47783.31</v>
      </c>
      <c r="G174" s="444">
        <f>SUM(G173)</f>
        <v>47783.31</v>
      </c>
      <c r="H174" s="445"/>
      <c r="I174" s="445"/>
      <c r="J174" s="446"/>
    </row>
    <row r="175" spans="1:10">
      <c r="A175" s="437" t="s">
        <v>51</v>
      </c>
      <c r="B175" s="438" t="s">
        <v>49</v>
      </c>
      <c r="C175" s="438" t="s">
        <v>50</v>
      </c>
      <c r="D175" s="438" t="s">
        <v>626</v>
      </c>
      <c r="E175" s="438" t="s">
        <v>607</v>
      </c>
      <c r="F175" s="439">
        <v>38849.85</v>
      </c>
      <c r="G175" s="439">
        <v>38849.85</v>
      </c>
      <c r="H175" s="440" t="s">
        <v>11</v>
      </c>
      <c r="I175" s="440" t="s">
        <v>11</v>
      </c>
      <c r="J175" s="441" t="s">
        <v>7</v>
      </c>
    </row>
    <row r="176" spans="1:10">
      <c r="A176" s="174" t="s">
        <v>51</v>
      </c>
      <c r="B176" s="76" t="s">
        <v>49</v>
      </c>
      <c r="C176" s="76" t="s">
        <v>50</v>
      </c>
      <c r="D176" s="76" t="s">
        <v>627</v>
      </c>
      <c r="E176" s="76" t="s">
        <v>607</v>
      </c>
      <c r="F176" s="452">
        <v>2426.83</v>
      </c>
      <c r="G176" s="452">
        <v>2426.83</v>
      </c>
      <c r="H176" s="260" t="s">
        <v>11</v>
      </c>
      <c r="I176" s="260" t="s">
        <v>11</v>
      </c>
      <c r="J176" s="175" t="s">
        <v>73</v>
      </c>
    </row>
    <row r="177" spans="1:10" ht="13.5" thickBot="1">
      <c r="A177" s="186" t="s">
        <v>51</v>
      </c>
      <c r="B177" s="187" t="s">
        <v>49</v>
      </c>
      <c r="C177" s="187" t="s">
        <v>50</v>
      </c>
      <c r="D177" s="187" t="s">
        <v>628</v>
      </c>
      <c r="E177" s="187" t="s">
        <v>607</v>
      </c>
      <c r="F177" s="188">
        <v>5188.5200000000004</v>
      </c>
      <c r="G177" s="188">
        <v>5188.5200000000004</v>
      </c>
      <c r="H177" s="249" t="s">
        <v>11</v>
      </c>
      <c r="I177" s="249" t="s">
        <v>11</v>
      </c>
      <c r="J177" s="185" t="s">
        <v>75</v>
      </c>
    </row>
    <row r="178" spans="1:10" s="42" customFormat="1" ht="13.5" thickBot="1">
      <c r="A178" s="193"/>
      <c r="B178" s="194"/>
      <c r="C178" s="194"/>
      <c r="D178" s="194"/>
      <c r="E178" s="194"/>
      <c r="F178" s="195">
        <f>SUM(F175:F177)</f>
        <v>46465.2</v>
      </c>
      <c r="G178" s="195">
        <f>SUM(G175:G177)</f>
        <v>46465.2</v>
      </c>
      <c r="H178" s="411"/>
      <c r="I178" s="411"/>
      <c r="J178" s="196"/>
    </row>
    <row r="179" spans="1:10">
      <c r="A179" s="177" t="s">
        <v>54</v>
      </c>
      <c r="B179" s="178" t="s">
        <v>52</v>
      </c>
      <c r="C179" s="178" t="s">
        <v>53</v>
      </c>
      <c r="D179" s="178" t="s">
        <v>275</v>
      </c>
      <c r="E179" s="178" t="s">
        <v>607</v>
      </c>
      <c r="F179" s="173">
        <v>14793.7</v>
      </c>
      <c r="G179" s="173">
        <v>14793.7</v>
      </c>
      <c r="H179" s="245" t="s">
        <v>11</v>
      </c>
      <c r="I179" s="245" t="s">
        <v>11</v>
      </c>
      <c r="J179" s="175" t="s">
        <v>7</v>
      </c>
    </row>
    <row r="180" spans="1:10" ht="13.5" thickBot="1">
      <c r="A180" s="186" t="s">
        <v>54</v>
      </c>
      <c r="B180" s="187" t="s">
        <v>52</v>
      </c>
      <c r="C180" s="187" t="s">
        <v>53</v>
      </c>
      <c r="D180" s="187" t="s">
        <v>629</v>
      </c>
      <c r="E180" s="187" t="s">
        <v>607</v>
      </c>
      <c r="F180" s="188">
        <v>84.92</v>
      </c>
      <c r="G180" s="188">
        <v>84.92</v>
      </c>
      <c r="H180" s="249" t="s">
        <v>11</v>
      </c>
      <c r="I180" s="249" t="s">
        <v>11</v>
      </c>
      <c r="J180" s="185" t="s">
        <v>85</v>
      </c>
    </row>
    <row r="181" spans="1:10" s="42" customFormat="1" ht="13.5" thickBot="1">
      <c r="A181" s="193"/>
      <c r="B181" s="194"/>
      <c r="C181" s="194"/>
      <c r="D181" s="194"/>
      <c r="E181" s="194"/>
      <c r="F181" s="195">
        <f>SUM(F179:F180)</f>
        <v>14878.62</v>
      </c>
      <c r="G181" s="195">
        <f>SUM(G179:G180)</f>
        <v>14878.62</v>
      </c>
      <c r="H181" s="411"/>
      <c r="I181" s="411"/>
      <c r="J181" s="196"/>
    </row>
    <row r="182" spans="1:10">
      <c r="A182" s="177" t="s">
        <v>57</v>
      </c>
      <c r="B182" s="178" t="s">
        <v>55</v>
      </c>
      <c r="C182" s="178" t="s">
        <v>56</v>
      </c>
      <c r="D182" s="178" t="s">
        <v>630</v>
      </c>
      <c r="E182" s="178" t="s">
        <v>631</v>
      </c>
      <c r="F182" s="173">
        <v>1263.3</v>
      </c>
      <c r="G182" s="173">
        <v>1263.3</v>
      </c>
      <c r="H182" s="245" t="s">
        <v>11</v>
      </c>
      <c r="I182" s="245" t="s">
        <v>11</v>
      </c>
      <c r="J182" s="175" t="s">
        <v>7</v>
      </c>
    </row>
    <row r="183" spans="1:10" ht="13.5" thickBot="1">
      <c r="A183" s="186" t="s">
        <v>57</v>
      </c>
      <c r="B183" s="187" t="s">
        <v>55</v>
      </c>
      <c r="C183" s="187" t="s">
        <v>56</v>
      </c>
      <c r="D183" s="187" t="s">
        <v>632</v>
      </c>
      <c r="E183" s="187" t="s">
        <v>631</v>
      </c>
      <c r="F183" s="188">
        <v>5350.21</v>
      </c>
      <c r="G183" s="188">
        <v>5350.21</v>
      </c>
      <c r="H183" s="249" t="s">
        <v>11</v>
      </c>
      <c r="I183" s="249" t="s">
        <v>11</v>
      </c>
      <c r="J183" s="185" t="s">
        <v>73</v>
      </c>
    </row>
    <row r="184" spans="1:10" s="42" customFormat="1" ht="13.5" thickBot="1">
      <c r="A184" s="193"/>
      <c r="B184" s="194"/>
      <c r="C184" s="194"/>
      <c r="D184" s="194"/>
      <c r="E184" s="194"/>
      <c r="F184" s="195">
        <f>SUM(F182:F183)</f>
        <v>6613.51</v>
      </c>
      <c r="G184" s="195">
        <f>SUM(G182:G183)</f>
        <v>6613.51</v>
      </c>
      <c r="H184" s="411"/>
      <c r="I184" s="411"/>
      <c r="J184" s="196"/>
    </row>
    <row r="185" spans="1:10">
      <c r="A185" s="177" t="s">
        <v>20</v>
      </c>
      <c r="B185" s="178" t="s">
        <v>18</v>
      </c>
      <c r="C185" s="178" t="s">
        <v>19</v>
      </c>
      <c r="D185" s="178" t="s">
        <v>633</v>
      </c>
      <c r="E185" s="178" t="s">
        <v>610</v>
      </c>
      <c r="F185" s="173">
        <v>277650.65000000002</v>
      </c>
      <c r="G185" s="173">
        <v>277650.65000000002</v>
      </c>
      <c r="H185" s="245" t="s">
        <v>11</v>
      </c>
      <c r="I185" s="245" t="s">
        <v>11</v>
      </c>
      <c r="J185" s="175" t="s">
        <v>7</v>
      </c>
    </row>
    <row r="186" spans="1:10" ht="13.5" thickBot="1">
      <c r="A186" s="186" t="s">
        <v>20</v>
      </c>
      <c r="B186" s="187" t="s">
        <v>18</v>
      </c>
      <c r="C186" s="187" t="s">
        <v>19</v>
      </c>
      <c r="D186" s="187" t="s">
        <v>634</v>
      </c>
      <c r="E186" s="187" t="s">
        <v>610</v>
      </c>
      <c r="F186" s="188">
        <v>383.83</v>
      </c>
      <c r="G186" s="188">
        <v>383.83</v>
      </c>
      <c r="H186" s="249" t="s">
        <v>11</v>
      </c>
      <c r="I186" s="249" t="s">
        <v>11</v>
      </c>
      <c r="J186" s="185" t="s">
        <v>85</v>
      </c>
    </row>
    <row r="187" spans="1:10" s="42" customFormat="1" ht="13.5" thickBot="1">
      <c r="A187" s="193"/>
      <c r="B187" s="194"/>
      <c r="C187" s="194"/>
      <c r="D187" s="194"/>
      <c r="E187" s="194"/>
      <c r="F187" s="195">
        <f>SUM(F185:F186)</f>
        <v>278034.48000000004</v>
      </c>
      <c r="G187" s="195">
        <f>SUM(G185:G186)</f>
        <v>278034.48000000004</v>
      </c>
      <c r="H187" s="411"/>
      <c r="I187" s="411"/>
      <c r="J187" s="196"/>
    </row>
    <row r="188" spans="1:10" ht="13.5" thickBot="1">
      <c r="A188" s="182" t="s">
        <v>92</v>
      </c>
      <c r="B188" s="183" t="s">
        <v>90</v>
      </c>
      <c r="C188" s="183" t="s">
        <v>91</v>
      </c>
      <c r="D188" s="183" t="s">
        <v>354</v>
      </c>
      <c r="E188" s="183" t="s">
        <v>620</v>
      </c>
      <c r="F188" s="184">
        <v>1535.32</v>
      </c>
      <c r="G188" s="184">
        <v>1535.32</v>
      </c>
      <c r="H188" s="225" t="s">
        <v>11</v>
      </c>
      <c r="I188" s="225" t="s">
        <v>11</v>
      </c>
      <c r="J188" s="185" t="s">
        <v>85</v>
      </c>
    </row>
    <row r="189" spans="1:10" s="42" customFormat="1" ht="13.5" thickBot="1">
      <c r="A189" s="193"/>
      <c r="B189" s="194"/>
      <c r="C189" s="194"/>
      <c r="D189" s="194"/>
      <c r="E189" s="194"/>
      <c r="F189" s="195">
        <f>SUM(F188)</f>
        <v>1535.32</v>
      </c>
      <c r="G189" s="195">
        <f>SUM(G188)</f>
        <v>1535.32</v>
      </c>
      <c r="H189" s="411"/>
      <c r="I189" s="411"/>
      <c r="J189" s="196"/>
    </row>
    <row r="190" spans="1:10" ht="13.5" thickBot="1">
      <c r="A190" s="182" t="s">
        <v>468</v>
      </c>
      <c r="B190" s="183" t="s">
        <v>466</v>
      </c>
      <c r="C190" s="183" t="s">
        <v>467</v>
      </c>
      <c r="D190" s="183" t="s">
        <v>240</v>
      </c>
      <c r="E190" s="183" t="s">
        <v>555</v>
      </c>
      <c r="F190" s="184">
        <v>140.83000000000001</v>
      </c>
      <c r="G190" s="184">
        <v>140.83000000000001</v>
      </c>
      <c r="H190" s="225" t="s">
        <v>11</v>
      </c>
      <c r="I190" s="225" t="s">
        <v>11</v>
      </c>
      <c r="J190" s="185" t="s">
        <v>85</v>
      </c>
    </row>
    <row r="191" spans="1:10" s="42" customFormat="1" ht="13.5" thickBot="1">
      <c r="A191" s="193"/>
      <c r="B191" s="194"/>
      <c r="C191" s="194"/>
      <c r="D191" s="194"/>
      <c r="E191" s="194"/>
      <c r="F191" s="195">
        <f>SUM(F190)</f>
        <v>140.83000000000001</v>
      </c>
      <c r="G191" s="195">
        <f>SUM(G190)</f>
        <v>140.83000000000001</v>
      </c>
      <c r="H191" s="411"/>
      <c r="I191" s="411"/>
      <c r="J191" s="196"/>
    </row>
    <row r="192" spans="1:10" s="42" customFormat="1" ht="13.5" thickBot="1">
      <c r="A192" s="92" t="s">
        <v>11</v>
      </c>
      <c r="B192" s="93" t="s">
        <v>11</v>
      </c>
      <c r="C192" s="93" t="s">
        <v>11</v>
      </c>
      <c r="D192" s="93" t="s">
        <v>11</v>
      </c>
      <c r="E192" s="93" t="s">
        <v>11</v>
      </c>
      <c r="F192" s="82">
        <f>F148+F151+F155+F158+F162+F165+F169+F172+F178+F181+F184+F187+F189+F191+F174</f>
        <v>1535948.2</v>
      </c>
      <c r="G192" s="82">
        <f>G148+G151+G155+G158+G162+G165+G169+G172+G178+G181+G184+G187+G189+G191+G174</f>
        <v>1535948.2</v>
      </c>
      <c r="H192" s="230" t="s">
        <v>11</v>
      </c>
      <c r="I192" s="230" t="s">
        <v>11</v>
      </c>
      <c r="J192" s="75" t="s">
        <v>88</v>
      </c>
    </row>
    <row r="196" spans="1:11" s="26" customFormat="1" ht="33" customHeight="1">
      <c r="A196" s="497" t="s">
        <v>635</v>
      </c>
      <c r="B196" s="498"/>
      <c r="C196" s="498"/>
      <c r="D196" s="498"/>
      <c r="E196" s="498"/>
      <c r="F196" s="498"/>
      <c r="G196" s="498"/>
      <c r="H196" s="498"/>
      <c r="I196" s="498"/>
      <c r="J196" s="498"/>
      <c r="K196"/>
    </row>
    <row r="201" spans="1:11" ht="13.5" thickBot="1"/>
    <row r="202" spans="1:11" s="26" customFormat="1" ht="22.5">
      <c r="A202" s="433" t="s">
        <v>0</v>
      </c>
      <c r="B202" s="434" t="s">
        <v>2</v>
      </c>
      <c r="C202" s="434" t="s">
        <v>1</v>
      </c>
      <c r="D202" s="434" t="s">
        <v>3</v>
      </c>
      <c r="E202" s="434" t="s">
        <v>4</v>
      </c>
      <c r="F202" s="434" t="s">
        <v>5</v>
      </c>
      <c r="G202" s="434" t="s">
        <v>6</v>
      </c>
      <c r="H202" s="434" t="s">
        <v>77</v>
      </c>
      <c r="I202" s="434" t="s">
        <v>78</v>
      </c>
      <c r="J202" s="435" t="s">
        <v>74</v>
      </c>
    </row>
    <row r="203" spans="1:11">
      <c r="A203" s="177" t="s">
        <v>33</v>
      </c>
      <c r="B203" s="178" t="s">
        <v>31</v>
      </c>
      <c r="C203" s="178" t="s">
        <v>32</v>
      </c>
      <c r="D203" s="447">
        <v>78</v>
      </c>
      <c r="E203" s="178" t="s">
        <v>607</v>
      </c>
      <c r="F203" s="173">
        <v>10103.959999999999</v>
      </c>
      <c r="G203" s="173">
        <v>10103.959999999999</v>
      </c>
      <c r="H203" s="245" t="s">
        <v>11</v>
      </c>
      <c r="I203" s="245" t="s">
        <v>11</v>
      </c>
      <c r="J203" s="175" t="s">
        <v>75</v>
      </c>
    </row>
    <row r="204" spans="1:11" ht="13.5" thickBot="1">
      <c r="A204" s="186" t="s">
        <v>33</v>
      </c>
      <c r="B204" s="187" t="s">
        <v>31</v>
      </c>
      <c r="C204" s="187" t="s">
        <v>32</v>
      </c>
      <c r="D204" s="187"/>
      <c r="E204" s="187"/>
      <c r="F204" s="188"/>
      <c r="G204" s="188"/>
      <c r="H204" s="249" t="s">
        <v>11</v>
      </c>
      <c r="I204" s="249" t="s">
        <v>11</v>
      </c>
      <c r="J204" s="185"/>
    </row>
    <row r="205" spans="1:11" s="42" customFormat="1" ht="13.5" thickBot="1">
      <c r="A205" s="193"/>
      <c r="B205" s="194"/>
      <c r="C205" s="194"/>
      <c r="D205" s="194"/>
      <c r="E205" s="194"/>
      <c r="F205" s="195">
        <f>SUM(F203:F204)</f>
        <v>10103.959999999999</v>
      </c>
      <c r="G205" s="195">
        <f>SUM(G203:G204)</f>
        <v>10103.959999999999</v>
      </c>
      <c r="H205" s="411"/>
      <c r="I205" s="411"/>
      <c r="J205" s="196"/>
    </row>
    <row r="210" spans="1:11" s="26" customFormat="1">
      <c r="A210" s="497" t="s">
        <v>638</v>
      </c>
      <c r="B210" s="498"/>
      <c r="C210" s="498"/>
      <c r="D210" s="498"/>
      <c r="E210" s="498"/>
      <c r="F210" s="498"/>
      <c r="G210" s="498"/>
      <c r="H210" s="498"/>
      <c r="I210" s="498"/>
      <c r="J210" s="498"/>
      <c r="K210"/>
    </row>
    <row r="215" spans="1:11" ht="13.5" thickBot="1"/>
    <row r="216" spans="1:11" s="26" customFormat="1" ht="23.25" thickBot="1">
      <c r="A216" s="448" t="s">
        <v>0</v>
      </c>
      <c r="B216" s="449" t="s">
        <v>2</v>
      </c>
      <c r="C216" s="449" t="s">
        <v>1</v>
      </c>
      <c r="D216" s="449" t="s">
        <v>3</v>
      </c>
      <c r="E216" s="449" t="s">
        <v>4</v>
      </c>
      <c r="F216" s="449" t="s">
        <v>5</v>
      </c>
      <c r="G216" s="449" t="s">
        <v>6</v>
      </c>
      <c r="H216" s="449" t="s">
        <v>77</v>
      </c>
      <c r="I216" s="449" t="s">
        <v>78</v>
      </c>
      <c r="J216" s="450" t="s">
        <v>74</v>
      </c>
    </row>
    <row r="217" spans="1:11" ht="13.5" thickBot="1">
      <c r="A217" s="221" t="s">
        <v>8</v>
      </c>
      <c r="B217" s="80" t="s">
        <v>10</v>
      </c>
      <c r="C217" s="80" t="s">
        <v>9</v>
      </c>
      <c r="D217" s="80">
        <v>834</v>
      </c>
      <c r="E217" s="80" t="s">
        <v>605</v>
      </c>
      <c r="F217" s="17">
        <v>1600223.93</v>
      </c>
      <c r="G217" s="17">
        <v>1600223.93</v>
      </c>
      <c r="H217" s="436" t="s">
        <v>11</v>
      </c>
      <c r="I217" s="436" t="s">
        <v>11</v>
      </c>
      <c r="J217" s="105" t="s">
        <v>637</v>
      </c>
    </row>
    <row r="218" spans="1:11" s="42" customFormat="1" ht="13.5" thickBot="1">
      <c r="A218" s="193"/>
      <c r="B218" s="194"/>
      <c r="C218" s="194"/>
      <c r="D218" s="194"/>
      <c r="E218" s="194"/>
      <c r="F218" s="195">
        <f>SUM(F217:F217)</f>
        <v>1600223.93</v>
      </c>
      <c r="G218" s="195">
        <f>SUM(G217:G217)</f>
        <v>1600223.93</v>
      </c>
      <c r="H218" s="411"/>
      <c r="I218" s="411"/>
      <c r="J218" s="196"/>
    </row>
    <row r="219" spans="1:11" ht="13.5" thickBot="1">
      <c r="A219" s="182" t="s">
        <v>14</v>
      </c>
      <c r="B219" s="183" t="s">
        <v>12</v>
      </c>
      <c r="C219" s="183" t="s">
        <v>13</v>
      </c>
      <c r="D219" s="183">
        <v>739</v>
      </c>
      <c r="E219" s="183" t="s">
        <v>605</v>
      </c>
      <c r="F219" s="184">
        <v>609067.22</v>
      </c>
      <c r="G219" s="184">
        <v>609067.22</v>
      </c>
      <c r="H219" s="225" t="s">
        <v>11</v>
      </c>
      <c r="I219" s="225" t="s">
        <v>11</v>
      </c>
      <c r="J219" s="185" t="s">
        <v>637</v>
      </c>
    </row>
    <row r="220" spans="1:11" s="42" customFormat="1" ht="13.5" thickBot="1">
      <c r="A220" s="193"/>
      <c r="B220" s="194"/>
      <c r="C220" s="194"/>
      <c r="D220" s="194"/>
      <c r="E220" s="194"/>
      <c r="F220" s="195">
        <f>SUM(F219:F219)</f>
        <v>609067.22</v>
      </c>
      <c r="G220" s="195">
        <f>SUM(G219:G219)</f>
        <v>609067.22</v>
      </c>
      <c r="H220" s="411"/>
      <c r="I220" s="411"/>
      <c r="J220" s="196"/>
    </row>
    <row r="221" spans="1:11" ht="13.5" thickBot="1">
      <c r="A221" s="182" t="s">
        <v>17</v>
      </c>
      <c r="B221" s="183" t="s">
        <v>15</v>
      </c>
      <c r="C221" s="183" t="s">
        <v>16</v>
      </c>
      <c r="D221" s="183">
        <v>148</v>
      </c>
      <c r="E221" s="183" t="s">
        <v>605</v>
      </c>
      <c r="F221" s="184">
        <v>186149.23</v>
      </c>
      <c r="G221" s="184">
        <v>186149.23</v>
      </c>
      <c r="H221" s="225" t="s">
        <v>11</v>
      </c>
      <c r="I221" s="225" t="s">
        <v>11</v>
      </c>
      <c r="J221" s="185" t="s">
        <v>637</v>
      </c>
    </row>
    <row r="222" spans="1:11" s="42" customFormat="1" ht="13.5" thickBot="1">
      <c r="A222" s="193"/>
      <c r="B222" s="194"/>
      <c r="C222" s="194"/>
      <c r="D222" s="194"/>
      <c r="E222" s="194"/>
      <c r="F222" s="195">
        <f>SUM(F221:F221)</f>
        <v>186149.23</v>
      </c>
      <c r="G222" s="195">
        <f>SUM(G221:G221)</f>
        <v>186149.23</v>
      </c>
      <c r="H222" s="411"/>
      <c r="I222" s="411"/>
      <c r="J222" s="196"/>
    </row>
    <row r="223" spans="1:11" ht="18.75" customHeight="1" thickBot="1">
      <c r="A223" s="182" t="s">
        <v>36</v>
      </c>
      <c r="B223" s="183" t="s">
        <v>34</v>
      </c>
      <c r="C223" s="183" t="s">
        <v>35</v>
      </c>
      <c r="D223" s="183">
        <v>2649</v>
      </c>
      <c r="E223" s="183" t="s">
        <v>605</v>
      </c>
      <c r="F223" s="184">
        <v>42727.24</v>
      </c>
      <c r="G223" s="184">
        <v>42727.24</v>
      </c>
      <c r="H223" s="225" t="s">
        <v>11</v>
      </c>
      <c r="I223" s="225" t="s">
        <v>11</v>
      </c>
      <c r="J223" s="185" t="s">
        <v>637</v>
      </c>
    </row>
    <row r="224" spans="1:11" s="42" customFormat="1" ht="13.5" thickBot="1">
      <c r="A224" s="193"/>
      <c r="B224" s="194"/>
      <c r="C224" s="194"/>
      <c r="D224" s="194"/>
      <c r="E224" s="194"/>
      <c r="F224" s="195">
        <f>SUM(F223:F223)</f>
        <v>42727.24</v>
      </c>
      <c r="G224" s="195">
        <f>SUM(G223:G223)</f>
        <v>42727.24</v>
      </c>
      <c r="H224" s="411"/>
      <c r="I224" s="411"/>
      <c r="J224" s="196"/>
    </row>
    <row r="225" spans="1:11" ht="13.5" thickBot="1">
      <c r="A225" s="221" t="s">
        <v>39</v>
      </c>
      <c r="B225" s="80" t="s">
        <v>37</v>
      </c>
      <c r="C225" s="80" t="s">
        <v>38</v>
      </c>
      <c r="D225" s="80">
        <v>766</v>
      </c>
      <c r="E225" s="80" t="s">
        <v>605</v>
      </c>
      <c r="F225" s="17">
        <v>90625.279999999999</v>
      </c>
      <c r="G225" s="17">
        <v>90625.279999999999</v>
      </c>
      <c r="H225" s="436" t="s">
        <v>11</v>
      </c>
      <c r="I225" s="436" t="s">
        <v>11</v>
      </c>
      <c r="J225" s="105" t="s">
        <v>637</v>
      </c>
    </row>
    <row r="226" spans="1:11" s="42" customFormat="1" ht="13.5" thickBot="1">
      <c r="A226" s="193"/>
      <c r="B226" s="194"/>
      <c r="C226" s="194"/>
      <c r="D226" s="194"/>
      <c r="E226" s="194"/>
      <c r="F226" s="195">
        <f>SUM(F225:F225)</f>
        <v>90625.279999999999</v>
      </c>
      <c r="G226" s="195">
        <f>SUM(G225:G225)</f>
        <v>90625.279999999999</v>
      </c>
      <c r="H226" s="411"/>
      <c r="I226" s="411"/>
      <c r="J226" s="196"/>
    </row>
    <row r="227" spans="1:11" ht="13.5" thickBot="1">
      <c r="A227" s="182" t="s">
        <v>20</v>
      </c>
      <c r="B227" s="183" t="s">
        <v>18</v>
      </c>
      <c r="C227" s="183" t="s">
        <v>19</v>
      </c>
      <c r="D227" s="183">
        <v>2023209</v>
      </c>
      <c r="E227" s="183" t="s">
        <v>636</v>
      </c>
      <c r="F227" s="184">
        <v>192687.1</v>
      </c>
      <c r="G227" s="184">
        <v>192687.1</v>
      </c>
      <c r="H227" s="225" t="s">
        <v>11</v>
      </c>
      <c r="I227" s="225" t="s">
        <v>11</v>
      </c>
      <c r="J227" s="185" t="s">
        <v>637</v>
      </c>
    </row>
    <row r="228" spans="1:11" s="42" customFormat="1" ht="13.5" thickBot="1">
      <c r="A228" s="193"/>
      <c r="B228" s="194"/>
      <c r="C228" s="194"/>
      <c r="D228" s="194"/>
      <c r="E228" s="194"/>
      <c r="F228" s="195">
        <f>SUM(F227:F227)</f>
        <v>192687.1</v>
      </c>
      <c r="G228" s="195">
        <f>SUM(G227:G227)</f>
        <v>192687.1</v>
      </c>
      <c r="H228" s="411"/>
      <c r="I228" s="411"/>
      <c r="J228" s="196"/>
    </row>
    <row r="229" spans="1:11" s="42" customFormat="1" ht="13.5" thickBot="1">
      <c r="A229" s="92" t="s">
        <v>11</v>
      </c>
      <c r="B229" s="93" t="s">
        <v>11</v>
      </c>
      <c r="C229" s="93" t="s">
        <v>11</v>
      </c>
      <c r="D229" s="93" t="s">
        <v>11</v>
      </c>
      <c r="E229" s="93" t="s">
        <v>11</v>
      </c>
      <c r="F229" s="82">
        <f>F218+F220+F222+F224+F226+F228</f>
        <v>2721480</v>
      </c>
      <c r="G229" s="82">
        <f>G218+G220+G222+G224+G226+G228</f>
        <v>2721480</v>
      </c>
      <c r="H229" s="230" t="s">
        <v>11</v>
      </c>
      <c r="I229" s="230" t="s">
        <v>11</v>
      </c>
      <c r="J229" s="75" t="s">
        <v>88</v>
      </c>
    </row>
    <row r="234" spans="1:11" s="26" customFormat="1">
      <c r="A234" s="497" t="s">
        <v>657</v>
      </c>
      <c r="B234" s="498"/>
      <c r="C234" s="498"/>
      <c r="D234" s="498"/>
      <c r="E234" s="498"/>
      <c r="F234" s="498"/>
      <c r="G234" s="498"/>
      <c r="H234" s="498"/>
      <c r="I234" s="498"/>
      <c r="J234" s="498"/>
      <c r="K234"/>
    </row>
    <row r="239" spans="1:11" ht="13.5" thickBot="1"/>
    <row r="240" spans="1:11" s="26" customFormat="1" ht="23.25" thickBot="1">
      <c r="A240" s="453" t="s">
        <v>0</v>
      </c>
      <c r="B240" s="454" t="s">
        <v>2</v>
      </c>
      <c r="C240" s="454" t="s">
        <v>1</v>
      </c>
      <c r="D240" s="454" t="s">
        <v>3</v>
      </c>
      <c r="E240" s="454" t="s">
        <v>4</v>
      </c>
      <c r="F240" s="454" t="s">
        <v>5</v>
      </c>
      <c r="G240" s="454" t="s">
        <v>6</v>
      </c>
      <c r="H240" s="454" t="s">
        <v>77</v>
      </c>
      <c r="I240" s="454" t="s">
        <v>78</v>
      </c>
      <c r="J240" s="455" t="s">
        <v>274</v>
      </c>
    </row>
    <row r="241" spans="1:11" ht="13.5" thickBot="1">
      <c r="A241" s="39" t="s">
        <v>14</v>
      </c>
      <c r="B241" s="34" t="s">
        <v>12</v>
      </c>
      <c r="C241" s="34" t="s">
        <v>13</v>
      </c>
      <c r="D241" s="34" t="s">
        <v>438</v>
      </c>
      <c r="E241" s="34" t="s">
        <v>654</v>
      </c>
      <c r="F241" s="60">
        <v>2585153.7799999998</v>
      </c>
      <c r="G241" s="60">
        <v>2585153.7799999998</v>
      </c>
      <c r="H241" s="22" t="s">
        <v>11</v>
      </c>
      <c r="I241" s="22" t="s">
        <v>11</v>
      </c>
      <c r="J241" s="63" t="s">
        <v>277</v>
      </c>
    </row>
    <row r="242" spans="1:11" s="42" customFormat="1" ht="13.5" thickBot="1">
      <c r="A242" s="85"/>
      <c r="B242" s="86"/>
      <c r="C242" s="86"/>
      <c r="D242" s="86"/>
      <c r="E242" s="86"/>
      <c r="F242" s="103">
        <f>SUM(F241)</f>
        <v>2585153.7799999998</v>
      </c>
      <c r="G242" s="103">
        <f>SUM(G241)</f>
        <v>2585153.7799999998</v>
      </c>
      <c r="H242" s="44"/>
      <c r="I242" s="44"/>
      <c r="J242" s="43"/>
    </row>
    <row r="243" spans="1:11" ht="13.5" thickBot="1">
      <c r="A243" s="39" t="s">
        <v>17</v>
      </c>
      <c r="B243" s="34" t="s">
        <v>15</v>
      </c>
      <c r="C243" s="34" t="s">
        <v>16</v>
      </c>
      <c r="D243" s="34" t="s">
        <v>655</v>
      </c>
      <c r="E243" s="34" t="s">
        <v>654</v>
      </c>
      <c r="F243" s="60">
        <v>560842.02</v>
      </c>
      <c r="G243" s="60">
        <v>560842.02</v>
      </c>
      <c r="H243" s="22" t="s">
        <v>11</v>
      </c>
      <c r="I243" s="22" t="s">
        <v>11</v>
      </c>
      <c r="J243" s="63" t="s">
        <v>277</v>
      </c>
    </row>
    <row r="244" spans="1:11" s="42" customFormat="1" ht="13.5" thickBot="1">
      <c r="A244" s="85"/>
      <c r="B244" s="86"/>
      <c r="C244" s="86"/>
      <c r="D244" s="86"/>
      <c r="E244" s="86"/>
      <c r="F244" s="103">
        <f>SUM(F243)</f>
        <v>560842.02</v>
      </c>
      <c r="G244" s="103">
        <f>SUM(G243)</f>
        <v>560842.02</v>
      </c>
      <c r="H244" s="44"/>
      <c r="I244" s="44"/>
      <c r="J244" s="43"/>
    </row>
    <row r="245" spans="1:11" s="42" customFormat="1" ht="13.5" thickBot="1">
      <c r="A245" s="83" t="s">
        <v>11</v>
      </c>
      <c r="B245" s="84" t="s">
        <v>11</v>
      </c>
      <c r="C245" s="84" t="s">
        <v>11</v>
      </c>
      <c r="D245" s="84" t="s">
        <v>11</v>
      </c>
      <c r="E245" s="84" t="s">
        <v>11</v>
      </c>
      <c r="F245" s="64">
        <f>F244+F242</f>
        <v>3145995.8</v>
      </c>
      <c r="G245" s="64">
        <f>G244+G242</f>
        <v>3145995.8</v>
      </c>
      <c r="H245" s="72" t="s">
        <v>11</v>
      </c>
      <c r="I245" s="72" t="s">
        <v>11</v>
      </c>
      <c r="J245" s="81" t="s">
        <v>88</v>
      </c>
    </row>
    <row r="249" spans="1:11" s="26" customFormat="1">
      <c r="A249" s="497" t="s">
        <v>657</v>
      </c>
      <c r="B249" s="498"/>
      <c r="C249" s="498"/>
      <c r="D249" s="498"/>
      <c r="E249" s="498"/>
      <c r="F249" s="498"/>
      <c r="G249" s="498"/>
      <c r="H249" s="498"/>
      <c r="I249" s="498"/>
      <c r="J249" s="498"/>
      <c r="K249"/>
    </row>
    <row r="255" spans="1:11" ht="13.5" thickBot="1"/>
    <row r="256" spans="1:11" s="26" customFormat="1" ht="23.25" thickBot="1">
      <c r="A256" s="453" t="s">
        <v>0</v>
      </c>
      <c r="B256" s="454" t="s">
        <v>2</v>
      </c>
      <c r="C256" s="454" t="s">
        <v>1</v>
      </c>
      <c r="D256" s="454" t="s">
        <v>3</v>
      </c>
      <c r="E256" s="454" t="s">
        <v>4</v>
      </c>
      <c r="F256" s="454" t="s">
        <v>5</v>
      </c>
      <c r="G256" s="454" t="s">
        <v>6</v>
      </c>
      <c r="H256" s="454" t="s">
        <v>84</v>
      </c>
      <c r="I256" s="455" t="s">
        <v>274</v>
      </c>
    </row>
    <row r="257" spans="1:9">
      <c r="A257" s="76" t="s">
        <v>8</v>
      </c>
      <c r="B257" s="76" t="s">
        <v>10</v>
      </c>
      <c r="C257" s="76" t="s">
        <v>9</v>
      </c>
      <c r="D257" s="76" t="s">
        <v>656</v>
      </c>
      <c r="E257" s="76" t="s">
        <v>654</v>
      </c>
      <c r="F257" s="452">
        <v>5827859.8200000003</v>
      </c>
      <c r="G257" s="452">
        <v>4177694.14</v>
      </c>
      <c r="H257" s="361">
        <f>F257-G257</f>
        <v>1650165.6800000002</v>
      </c>
      <c r="I257" s="264" t="s">
        <v>7</v>
      </c>
    </row>
    <row r="258" spans="1:9">
      <c r="A258" s="263" t="s">
        <v>11</v>
      </c>
      <c r="B258" s="263" t="s">
        <v>11</v>
      </c>
      <c r="C258" s="263" t="s">
        <v>11</v>
      </c>
      <c r="D258" s="263" t="s">
        <v>11</v>
      </c>
      <c r="E258" s="263" t="s">
        <v>11</v>
      </c>
      <c r="F258" s="456">
        <f>F257</f>
        <v>5827859.8200000003</v>
      </c>
      <c r="G258" s="456">
        <f t="shared" ref="G258:H258" si="0">G257</f>
        <v>4177694.14</v>
      </c>
      <c r="H258" s="456">
        <f t="shared" si="0"/>
        <v>1650165.6800000002</v>
      </c>
      <c r="I258" s="451" t="s">
        <v>88</v>
      </c>
    </row>
    <row r="268" spans="1:9" ht="13.5" thickBot="1"/>
    <row r="269" spans="1:9" ht="13.5" thickBot="1">
      <c r="F269" s="501" t="s">
        <v>748</v>
      </c>
      <c r="G269" s="502">
        <f>G258+G245+G229+G205+G192+G134+G122+G115+G55+G42+G14</f>
        <v>43472999.999999993</v>
      </c>
    </row>
  </sheetData>
  <mergeCells count="10">
    <mergeCell ref="A138:J138"/>
    <mergeCell ref="A196:J196"/>
    <mergeCell ref="A210:J210"/>
    <mergeCell ref="A234:J234"/>
    <mergeCell ref="A249:J249"/>
    <mergeCell ref="A6:H6"/>
    <mergeCell ref="A16:J16"/>
    <mergeCell ref="A45:J45"/>
    <mergeCell ref="A60:J60"/>
    <mergeCell ref="A126:J126"/>
  </mergeCells>
  <pageMargins left="0.17" right="0.17" top="0.75" bottom="0.75" header="0.3" footer="0.3"/>
  <pageSetup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7"/>
  <sheetViews>
    <sheetView topLeftCell="A159" workbookViewId="0">
      <selection activeCell="A159" sqref="A159"/>
    </sheetView>
  </sheetViews>
  <sheetFormatPr defaultRowHeight="12.75"/>
  <cols>
    <col min="1" max="1" width="47.42578125" style="30" bestFit="1" customWidth="1"/>
    <col min="2" max="2" width="7.7109375" style="30" customWidth="1"/>
    <col min="3" max="3" width="8" style="30" customWidth="1"/>
    <col min="4" max="4" width="6.5703125" style="30" bestFit="1" customWidth="1"/>
    <col min="5" max="5" width="11.7109375" style="30" bestFit="1" customWidth="1"/>
    <col min="6" max="7" width="16.28515625" style="268" bestFit="1" customWidth="1"/>
    <col min="8" max="8" width="7.42578125" bestFit="1" customWidth="1"/>
  </cols>
  <sheetData>
    <row r="1" spans="1:11">
      <c r="A1" s="291" t="s">
        <v>21</v>
      </c>
      <c r="F1"/>
      <c r="G1" s="3" t="s">
        <v>22</v>
      </c>
    </row>
    <row r="2" spans="1:11">
      <c r="F2"/>
      <c r="G2" s="2" t="s">
        <v>76</v>
      </c>
    </row>
    <row r="3" spans="1:11">
      <c r="F3"/>
      <c r="G3" s="2" t="s">
        <v>23</v>
      </c>
    </row>
    <row r="4" spans="1:11">
      <c r="F4" s="30"/>
      <c r="G4"/>
      <c r="I4" s="333"/>
    </row>
    <row r="5" spans="1:11">
      <c r="F5" s="30"/>
      <c r="G5"/>
      <c r="I5" s="333"/>
    </row>
    <row r="6" spans="1:11" s="26" customFormat="1" ht="29.25" customHeight="1">
      <c r="A6" s="497" t="s">
        <v>661</v>
      </c>
      <c r="B6" s="498"/>
      <c r="C6" s="498"/>
      <c r="D6" s="498"/>
      <c r="E6" s="498"/>
      <c r="F6" s="498"/>
      <c r="G6" s="498"/>
      <c r="H6" s="498"/>
      <c r="I6" s="65"/>
      <c r="J6" s="65"/>
      <c r="K6"/>
    </row>
    <row r="11" spans="1:11" ht="13.5" thickBot="1"/>
    <row r="12" spans="1:11" s="224" customFormat="1" ht="42.75" customHeight="1" thickBot="1">
      <c r="A12" s="27" t="s">
        <v>0</v>
      </c>
      <c r="B12" s="28" t="s">
        <v>2</v>
      </c>
      <c r="C12" s="28" t="s">
        <v>1</v>
      </c>
      <c r="D12" s="28" t="s">
        <v>3</v>
      </c>
      <c r="E12" s="28" t="s">
        <v>4</v>
      </c>
      <c r="F12" s="457" t="s">
        <v>5</v>
      </c>
      <c r="G12" s="457" t="s">
        <v>6</v>
      </c>
      <c r="H12" s="458" t="s">
        <v>74</v>
      </c>
    </row>
    <row r="13" spans="1:11">
      <c r="A13" s="36" t="s">
        <v>17</v>
      </c>
      <c r="B13" s="31" t="s">
        <v>15</v>
      </c>
      <c r="C13" s="31" t="s">
        <v>16</v>
      </c>
      <c r="D13" s="31" t="s">
        <v>641</v>
      </c>
      <c r="E13" s="31" t="s">
        <v>640</v>
      </c>
      <c r="F13" s="58">
        <v>564656.72</v>
      </c>
      <c r="G13" s="58">
        <v>564656.72</v>
      </c>
      <c r="H13" s="293" t="s">
        <v>7</v>
      </c>
    </row>
    <row r="14" spans="1:11" ht="13.5" thickBot="1">
      <c r="A14" s="38" t="s">
        <v>17</v>
      </c>
      <c r="B14" s="33" t="s">
        <v>15</v>
      </c>
      <c r="C14" s="33" t="s">
        <v>16</v>
      </c>
      <c r="D14" s="33" t="s">
        <v>639</v>
      </c>
      <c r="E14" s="33" t="s">
        <v>640</v>
      </c>
      <c r="F14" s="10">
        <v>3922.41</v>
      </c>
      <c r="G14" s="10">
        <v>3922.41</v>
      </c>
      <c r="H14" s="294" t="s">
        <v>73</v>
      </c>
    </row>
    <row r="15" spans="1:11" s="42" customFormat="1" ht="13.5" thickBot="1">
      <c r="A15" s="85"/>
      <c r="B15" s="86"/>
      <c r="C15" s="86"/>
      <c r="D15" s="86"/>
      <c r="E15" s="86"/>
      <c r="F15" s="103">
        <f>SUM(F13:F14)</f>
        <v>568579.13</v>
      </c>
      <c r="G15" s="103">
        <f>SUM(G13:G14)</f>
        <v>568579.13</v>
      </c>
      <c r="H15" s="43"/>
    </row>
    <row r="16" spans="1:11">
      <c r="A16" s="36" t="s">
        <v>33</v>
      </c>
      <c r="B16" s="31" t="s">
        <v>31</v>
      </c>
      <c r="C16" s="31" t="s">
        <v>32</v>
      </c>
      <c r="D16" s="31" t="s">
        <v>642</v>
      </c>
      <c r="E16" s="31" t="s">
        <v>640</v>
      </c>
      <c r="F16" s="58">
        <v>648639.41</v>
      </c>
      <c r="G16" s="58">
        <v>648639.41</v>
      </c>
      <c r="H16" s="293" t="s">
        <v>7</v>
      </c>
    </row>
    <row r="17" spans="1:8">
      <c r="A17" s="37" t="s">
        <v>33</v>
      </c>
      <c r="B17" s="32" t="s">
        <v>31</v>
      </c>
      <c r="C17" s="32" t="s">
        <v>32</v>
      </c>
      <c r="D17" s="32" t="s">
        <v>643</v>
      </c>
      <c r="E17" s="32" t="s">
        <v>640</v>
      </c>
      <c r="F17" s="1">
        <v>212540.09</v>
      </c>
      <c r="G17" s="1">
        <v>212540.09</v>
      </c>
      <c r="H17" s="292" t="s">
        <v>73</v>
      </c>
    </row>
    <row r="18" spans="1:8" ht="13.5" thickBot="1">
      <c r="A18" s="38" t="s">
        <v>33</v>
      </c>
      <c r="B18" s="33" t="s">
        <v>31</v>
      </c>
      <c r="C18" s="33" t="s">
        <v>32</v>
      </c>
      <c r="D18" s="33" t="s">
        <v>192</v>
      </c>
      <c r="E18" s="33" t="s">
        <v>640</v>
      </c>
      <c r="F18" s="10">
        <v>82743.240000000005</v>
      </c>
      <c r="G18" s="10">
        <v>82743.240000000005</v>
      </c>
      <c r="H18" s="294" t="s">
        <v>75</v>
      </c>
    </row>
    <row r="19" spans="1:8" s="42" customFormat="1" ht="13.5" thickBot="1">
      <c r="A19" s="85"/>
      <c r="B19" s="86"/>
      <c r="C19" s="86"/>
      <c r="D19" s="86"/>
      <c r="E19" s="86"/>
      <c r="F19" s="103">
        <f>SUM(F16:F18)</f>
        <v>943922.74</v>
      </c>
      <c r="G19" s="103">
        <f>SUM(G16:G18)</f>
        <v>943922.74</v>
      </c>
      <c r="H19" s="43"/>
    </row>
    <row r="20" spans="1:8">
      <c r="A20" s="36" t="s">
        <v>36</v>
      </c>
      <c r="B20" s="31" t="s">
        <v>34</v>
      </c>
      <c r="C20" s="31" t="s">
        <v>35</v>
      </c>
      <c r="D20" s="31" t="s">
        <v>644</v>
      </c>
      <c r="E20" s="31" t="s">
        <v>640</v>
      </c>
      <c r="F20" s="58">
        <v>945463.85</v>
      </c>
      <c r="G20" s="58">
        <v>945463.85</v>
      </c>
      <c r="H20" s="293" t="s">
        <v>7</v>
      </c>
    </row>
    <row r="21" spans="1:8" ht="13.5" thickBot="1">
      <c r="A21" s="38" t="s">
        <v>36</v>
      </c>
      <c r="B21" s="33" t="s">
        <v>34</v>
      </c>
      <c r="C21" s="33" t="s">
        <v>35</v>
      </c>
      <c r="D21" s="33" t="s">
        <v>645</v>
      </c>
      <c r="E21" s="33" t="s">
        <v>640</v>
      </c>
      <c r="F21" s="10">
        <v>61889.59</v>
      </c>
      <c r="G21" s="10">
        <v>61889.59</v>
      </c>
      <c r="H21" s="294" t="s">
        <v>73</v>
      </c>
    </row>
    <row r="22" spans="1:8" s="42" customFormat="1" ht="13.5" thickBot="1">
      <c r="A22" s="85"/>
      <c r="B22" s="86"/>
      <c r="C22" s="86"/>
      <c r="D22" s="86"/>
      <c r="E22" s="86"/>
      <c r="F22" s="103">
        <f>SUM(F20:F21)</f>
        <v>1007353.44</v>
      </c>
      <c r="G22" s="103">
        <f>SUM(G20:G21)</f>
        <v>1007353.44</v>
      </c>
      <c r="H22" s="43"/>
    </row>
    <row r="23" spans="1:8">
      <c r="A23" s="36" t="s">
        <v>39</v>
      </c>
      <c r="B23" s="31" t="s">
        <v>37</v>
      </c>
      <c r="C23" s="31" t="s">
        <v>38</v>
      </c>
      <c r="D23" s="31" t="s">
        <v>646</v>
      </c>
      <c r="E23" s="31" t="s">
        <v>640</v>
      </c>
      <c r="F23" s="58">
        <v>1387214.97</v>
      </c>
      <c r="G23" s="58">
        <v>1387214.97</v>
      </c>
      <c r="H23" s="293" t="s">
        <v>7</v>
      </c>
    </row>
    <row r="24" spans="1:8" ht="13.5" thickBot="1">
      <c r="A24" s="38" t="s">
        <v>39</v>
      </c>
      <c r="B24" s="33" t="s">
        <v>37</v>
      </c>
      <c r="C24" s="33" t="s">
        <v>38</v>
      </c>
      <c r="D24" s="33" t="s">
        <v>647</v>
      </c>
      <c r="E24" s="33" t="s">
        <v>640</v>
      </c>
      <c r="F24" s="10">
        <v>1358532.89</v>
      </c>
      <c r="G24" s="10">
        <v>1358532.89</v>
      </c>
      <c r="H24" s="294" t="s">
        <v>73</v>
      </c>
    </row>
    <row r="25" spans="1:8" s="42" customFormat="1" ht="13.5" thickBot="1">
      <c r="A25" s="85"/>
      <c r="B25" s="86"/>
      <c r="C25" s="86"/>
      <c r="D25" s="86"/>
      <c r="E25" s="86"/>
      <c r="F25" s="103">
        <f>SUM(F23:F24)</f>
        <v>2745747.86</v>
      </c>
      <c r="G25" s="103">
        <f>SUM(G23:G24)</f>
        <v>2745747.86</v>
      </c>
      <c r="H25" s="43"/>
    </row>
    <row r="26" spans="1:8">
      <c r="A26" s="36" t="s">
        <v>42</v>
      </c>
      <c r="B26" s="31" t="s">
        <v>40</v>
      </c>
      <c r="C26" s="31" t="s">
        <v>41</v>
      </c>
      <c r="D26" s="31" t="s">
        <v>650</v>
      </c>
      <c r="E26" s="31" t="s">
        <v>640</v>
      </c>
      <c r="F26" s="58">
        <v>39991.449999999997</v>
      </c>
      <c r="G26" s="58">
        <v>39991.449999999997</v>
      </c>
      <c r="H26" s="293" t="s">
        <v>7</v>
      </c>
    </row>
    <row r="27" spans="1:8">
      <c r="A27" s="37" t="s">
        <v>42</v>
      </c>
      <c r="B27" s="32" t="s">
        <v>40</v>
      </c>
      <c r="C27" s="32" t="s">
        <v>41</v>
      </c>
      <c r="D27" s="32" t="s">
        <v>648</v>
      </c>
      <c r="E27" s="32" t="s">
        <v>640</v>
      </c>
      <c r="F27" s="1">
        <v>46862.6</v>
      </c>
      <c r="G27" s="1">
        <v>46862.6</v>
      </c>
      <c r="H27" s="292" t="s">
        <v>73</v>
      </c>
    </row>
    <row r="28" spans="1:8" ht="13.5" thickBot="1">
      <c r="A28" s="38" t="s">
        <v>42</v>
      </c>
      <c r="B28" s="33" t="s">
        <v>40</v>
      </c>
      <c r="C28" s="33" t="s">
        <v>41</v>
      </c>
      <c r="D28" s="33" t="s">
        <v>649</v>
      </c>
      <c r="E28" s="33" t="s">
        <v>640</v>
      </c>
      <c r="F28" s="10">
        <v>69874</v>
      </c>
      <c r="G28" s="10">
        <v>69874</v>
      </c>
      <c r="H28" s="294" t="s">
        <v>85</v>
      </c>
    </row>
    <row r="29" spans="1:8" s="42" customFormat="1" ht="13.5" thickBot="1">
      <c r="A29" s="85"/>
      <c r="B29" s="86"/>
      <c r="C29" s="86"/>
      <c r="D29" s="86"/>
      <c r="E29" s="86"/>
      <c r="F29" s="103">
        <f>SUM(F26:F28)</f>
        <v>156728.04999999999</v>
      </c>
      <c r="G29" s="103">
        <f>SUM(G26:G28)</f>
        <v>156728.04999999999</v>
      </c>
      <c r="H29" s="43"/>
    </row>
    <row r="30" spans="1:8">
      <c r="A30" s="36" t="s">
        <v>57</v>
      </c>
      <c r="B30" s="31" t="s">
        <v>55</v>
      </c>
      <c r="C30" s="31" t="s">
        <v>56</v>
      </c>
      <c r="D30" s="31" t="s">
        <v>414</v>
      </c>
      <c r="E30" s="31" t="s">
        <v>640</v>
      </c>
      <c r="F30" s="58">
        <v>67015.509999999995</v>
      </c>
      <c r="G30" s="58">
        <v>67015.509999999995</v>
      </c>
      <c r="H30" s="293" t="s">
        <v>7</v>
      </c>
    </row>
    <row r="31" spans="1:8" ht="13.5" thickBot="1">
      <c r="A31" s="38" t="s">
        <v>57</v>
      </c>
      <c r="B31" s="33" t="s">
        <v>55</v>
      </c>
      <c r="C31" s="33" t="s">
        <v>56</v>
      </c>
      <c r="D31" s="33" t="s">
        <v>651</v>
      </c>
      <c r="E31" s="33" t="s">
        <v>640</v>
      </c>
      <c r="F31" s="10">
        <v>15785.41</v>
      </c>
      <c r="G31" s="10">
        <v>15785.41</v>
      </c>
      <c r="H31" s="294" t="s">
        <v>73</v>
      </c>
    </row>
    <row r="32" spans="1:8" s="42" customFormat="1" ht="13.5" thickBot="1">
      <c r="A32" s="85"/>
      <c r="B32" s="86"/>
      <c r="C32" s="86"/>
      <c r="D32" s="86"/>
      <c r="E32" s="86"/>
      <c r="F32" s="103">
        <f>SUM(F30:F31)</f>
        <v>82800.92</v>
      </c>
      <c r="G32" s="103">
        <f>SUM(G30:G31)</f>
        <v>82800.92</v>
      </c>
      <c r="H32" s="43"/>
    </row>
    <row r="33" spans="1:11">
      <c r="A33" s="36" t="s">
        <v>60</v>
      </c>
      <c r="B33" s="31" t="s">
        <v>58</v>
      </c>
      <c r="C33" s="31" t="s">
        <v>59</v>
      </c>
      <c r="D33" s="31" t="s">
        <v>652</v>
      </c>
      <c r="E33" s="31" t="s">
        <v>640</v>
      </c>
      <c r="F33" s="58">
        <v>229086.15</v>
      </c>
      <c r="G33" s="58">
        <v>229086.15</v>
      </c>
      <c r="H33" s="293" t="s">
        <v>73</v>
      </c>
    </row>
    <row r="34" spans="1:11" ht="13.5" thickBot="1">
      <c r="A34" s="38" t="s">
        <v>60</v>
      </c>
      <c r="B34" s="33" t="s">
        <v>58</v>
      </c>
      <c r="C34" s="33" t="s">
        <v>59</v>
      </c>
      <c r="D34" s="33" t="s">
        <v>658</v>
      </c>
      <c r="E34" s="33" t="s">
        <v>659</v>
      </c>
      <c r="F34" s="10">
        <v>-0.01</v>
      </c>
      <c r="G34" s="10">
        <v>-0.01</v>
      </c>
      <c r="H34" s="294" t="s">
        <v>73</v>
      </c>
    </row>
    <row r="35" spans="1:11" s="42" customFormat="1" ht="13.5" thickBot="1">
      <c r="A35" s="85"/>
      <c r="B35" s="86"/>
      <c r="C35" s="86"/>
      <c r="D35" s="86"/>
      <c r="E35" s="86"/>
      <c r="F35" s="103">
        <f>SUM(F33:F34)</f>
        <v>229086.13999999998</v>
      </c>
      <c r="G35" s="103">
        <f>SUM(G33:G34)</f>
        <v>229086.13999999998</v>
      </c>
      <c r="H35" s="43"/>
    </row>
    <row r="36" spans="1:11">
      <c r="A36" s="36" t="s">
        <v>63</v>
      </c>
      <c r="B36" s="31" t="s">
        <v>61</v>
      </c>
      <c r="C36" s="31" t="s">
        <v>62</v>
      </c>
      <c r="D36" s="31" t="s">
        <v>653</v>
      </c>
      <c r="E36" s="31" t="s">
        <v>640</v>
      </c>
      <c r="F36" s="58">
        <v>49714.87</v>
      </c>
      <c r="G36" s="58">
        <v>49714.87</v>
      </c>
      <c r="H36" s="293" t="s">
        <v>73</v>
      </c>
    </row>
    <row r="37" spans="1:11" ht="13.5" thickBot="1">
      <c r="A37" s="38" t="s">
        <v>63</v>
      </c>
      <c r="B37" s="33" t="s">
        <v>61</v>
      </c>
      <c r="C37" s="33" t="s">
        <v>62</v>
      </c>
      <c r="D37" s="52">
        <v>383</v>
      </c>
      <c r="E37" s="33" t="s">
        <v>620</v>
      </c>
      <c r="F37" s="10">
        <v>-5270.6</v>
      </c>
      <c r="G37" s="10">
        <v>-5270.6</v>
      </c>
      <c r="H37" s="294" t="s">
        <v>73</v>
      </c>
    </row>
    <row r="38" spans="1:11" s="42" customFormat="1" ht="13.5" thickBot="1">
      <c r="A38" s="85"/>
      <c r="B38" s="86"/>
      <c r="C38" s="86"/>
      <c r="D38" s="86"/>
      <c r="E38" s="86"/>
      <c r="F38" s="103">
        <f>SUM(F36:F37)</f>
        <v>44444.270000000004</v>
      </c>
      <c r="G38" s="103">
        <f>SUM(G36:G37)</f>
        <v>44444.270000000004</v>
      </c>
      <c r="H38" s="43"/>
    </row>
    <row r="39" spans="1:11" ht="13.5" thickBot="1">
      <c r="A39" s="39" t="s">
        <v>82</v>
      </c>
      <c r="B39" s="34" t="s">
        <v>80</v>
      </c>
      <c r="C39" s="34" t="s">
        <v>81</v>
      </c>
      <c r="D39" s="34" t="s">
        <v>293</v>
      </c>
      <c r="E39" s="34" t="s">
        <v>640</v>
      </c>
      <c r="F39" s="60">
        <v>85200.960000000006</v>
      </c>
      <c r="G39" s="60">
        <v>85200.960000000006</v>
      </c>
      <c r="H39" s="295" t="s">
        <v>75</v>
      </c>
    </row>
    <row r="40" spans="1:11" s="42" customFormat="1" ht="13.5" thickBot="1">
      <c r="A40" s="85"/>
      <c r="B40" s="86"/>
      <c r="C40" s="86"/>
      <c r="D40" s="86"/>
      <c r="E40" s="86"/>
      <c r="F40" s="103">
        <f>SUM(F39)</f>
        <v>85200.960000000006</v>
      </c>
      <c r="G40" s="103">
        <f>SUM(G39)</f>
        <v>85200.960000000006</v>
      </c>
      <c r="H40" s="43"/>
    </row>
    <row r="41" spans="1:11" s="42" customFormat="1" ht="13.5" thickBot="1">
      <c r="A41" s="83" t="s">
        <v>11</v>
      </c>
      <c r="B41" s="84" t="s">
        <v>11</v>
      </c>
      <c r="C41" s="84" t="s">
        <v>11</v>
      </c>
      <c r="D41" s="84" t="s">
        <v>11</v>
      </c>
      <c r="E41" s="84" t="s">
        <v>11</v>
      </c>
      <c r="F41" s="239">
        <f>F15+F19+F22+F25+F29+F32+F35+F38+F40</f>
        <v>5863863.5099999988</v>
      </c>
      <c r="G41" s="239">
        <f>G15+G19+G22+G25+G29+G32+G35+G38+G40</f>
        <v>5863863.5099999988</v>
      </c>
      <c r="H41" s="81" t="s">
        <v>88</v>
      </c>
    </row>
    <row r="44" spans="1:11" s="26" customFormat="1" ht="30.75" customHeight="1">
      <c r="A44" s="497" t="s">
        <v>662</v>
      </c>
      <c r="B44" s="498"/>
      <c r="C44" s="498"/>
      <c r="D44" s="498"/>
      <c r="E44" s="498"/>
      <c r="F44" s="498"/>
      <c r="G44" s="498"/>
      <c r="H44" s="498"/>
      <c r="I44" s="498"/>
      <c r="J44" s="498"/>
      <c r="K44"/>
    </row>
    <row r="45" spans="1:11">
      <c r="F45"/>
      <c r="G45"/>
    </row>
    <row r="46" spans="1:11">
      <c r="F46"/>
      <c r="G46"/>
    </row>
    <row r="47" spans="1:11">
      <c r="F47"/>
      <c r="G47"/>
    </row>
    <row r="48" spans="1:11">
      <c r="F48"/>
      <c r="G48"/>
    </row>
    <row r="49" spans="1:11">
      <c r="F49"/>
      <c r="G49"/>
    </row>
    <row r="50" spans="1:11" ht="13.5" thickBot="1">
      <c r="F50"/>
      <c r="G50"/>
    </row>
    <row r="51" spans="1:11" s="26" customFormat="1" ht="45.75" thickBot="1">
      <c r="A51" s="453" t="s">
        <v>0</v>
      </c>
      <c r="B51" s="454" t="s">
        <v>2</v>
      </c>
      <c r="C51" s="454" t="s">
        <v>1</v>
      </c>
      <c r="D51" s="454" t="s">
        <v>3</v>
      </c>
      <c r="E51" s="454" t="s">
        <v>4</v>
      </c>
      <c r="F51" s="454" t="s">
        <v>5</v>
      </c>
      <c r="G51" s="454" t="s">
        <v>6</v>
      </c>
      <c r="H51" s="454" t="s">
        <v>660</v>
      </c>
      <c r="I51" s="454" t="s">
        <v>84</v>
      </c>
      <c r="J51" s="455" t="s">
        <v>274</v>
      </c>
    </row>
    <row r="52" spans="1:11">
      <c r="A52" s="76" t="s">
        <v>8</v>
      </c>
      <c r="B52" s="76" t="s">
        <v>10</v>
      </c>
      <c r="C52" s="76" t="s">
        <v>9</v>
      </c>
      <c r="D52" s="76" t="s">
        <v>656</v>
      </c>
      <c r="E52" s="76" t="s">
        <v>654</v>
      </c>
      <c r="F52" s="452">
        <v>5827859.8200000003</v>
      </c>
      <c r="G52" s="452">
        <v>1650165.68</v>
      </c>
      <c r="H52" s="361">
        <v>4177694.14</v>
      </c>
      <c r="I52" s="361">
        <f>F52-G52-H52</f>
        <v>0</v>
      </c>
      <c r="J52" s="264" t="s">
        <v>7</v>
      </c>
      <c r="K52" s="9"/>
    </row>
    <row r="53" spans="1:11" s="42" customFormat="1">
      <c r="A53" s="459" t="s">
        <v>11</v>
      </c>
      <c r="B53" s="459" t="s">
        <v>11</v>
      </c>
      <c r="C53" s="459" t="s">
        <v>11</v>
      </c>
      <c r="D53" s="459" t="s">
        <v>11</v>
      </c>
      <c r="E53" s="459" t="s">
        <v>11</v>
      </c>
      <c r="F53" s="299">
        <f>F52</f>
        <v>5827859.8200000003</v>
      </c>
      <c r="G53" s="299">
        <f t="shared" ref="G53:I53" si="0">G52</f>
        <v>1650165.68</v>
      </c>
      <c r="H53" s="299">
        <f t="shared" si="0"/>
        <v>4177694.14</v>
      </c>
      <c r="I53" s="299">
        <f t="shared" si="0"/>
        <v>0</v>
      </c>
      <c r="J53" s="298" t="s">
        <v>88</v>
      </c>
    </row>
    <row r="58" spans="1:11" s="26" customFormat="1" ht="30.75" customHeight="1">
      <c r="A58" s="497" t="s">
        <v>686</v>
      </c>
      <c r="B58" s="498"/>
      <c r="C58" s="498"/>
      <c r="D58" s="498"/>
      <c r="E58" s="498"/>
      <c r="F58" s="498"/>
      <c r="G58" s="498"/>
      <c r="H58" s="498"/>
      <c r="I58" s="65"/>
      <c r="J58" s="65"/>
      <c r="K58"/>
    </row>
    <row r="59" spans="1:11">
      <c r="F59"/>
      <c r="G59"/>
    </row>
    <row r="60" spans="1:11">
      <c r="F60"/>
      <c r="G60"/>
    </row>
    <row r="61" spans="1:11">
      <c r="F61"/>
      <c r="G61"/>
    </row>
    <row r="62" spans="1:11">
      <c r="F62"/>
      <c r="G62"/>
    </row>
    <row r="63" spans="1:11" ht="13.5" thickBot="1">
      <c r="F63"/>
      <c r="G63"/>
    </row>
    <row r="64" spans="1:11" s="26" customFormat="1" ht="34.5" thickBot="1">
      <c r="A64" s="460" t="s">
        <v>0</v>
      </c>
      <c r="B64" s="461" t="s">
        <v>2</v>
      </c>
      <c r="C64" s="461" t="s">
        <v>1</v>
      </c>
      <c r="D64" s="461" t="s">
        <v>3</v>
      </c>
      <c r="E64" s="461" t="s">
        <v>4</v>
      </c>
      <c r="F64" s="461" t="s">
        <v>5</v>
      </c>
      <c r="G64" s="461" t="s">
        <v>6</v>
      </c>
      <c r="H64" s="462" t="s">
        <v>74</v>
      </c>
    </row>
    <row r="65" spans="1:8">
      <c r="A65" s="36" t="s">
        <v>8</v>
      </c>
      <c r="B65" s="31" t="s">
        <v>10</v>
      </c>
      <c r="C65" s="31" t="s">
        <v>9</v>
      </c>
      <c r="D65" s="31" t="s">
        <v>666</v>
      </c>
      <c r="E65" s="31" t="s">
        <v>664</v>
      </c>
      <c r="F65" s="58">
        <v>7005812.1399999997</v>
      </c>
      <c r="G65" s="58">
        <v>7005812.1399999997</v>
      </c>
      <c r="H65" s="137" t="s">
        <v>7</v>
      </c>
    </row>
    <row r="66" spans="1:8">
      <c r="A66" s="37" t="s">
        <v>8</v>
      </c>
      <c r="B66" s="32" t="s">
        <v>10</v>
      </c>
      <c r="C66" s="32" t="s">
        <v>9</v>
      </c>
      <c r="D66" s="32" t="s">
        <v>665</v>
      </c>
      <c r="E66" s="32" t="s">
        <v>664</v>
      </c>
      <c r="F66" s="1">
        <v>255050.14</v>
      </c>
      <c r="G66" s="1">
        <v>255050.14</v>
      </c>
      <c r="H66" s="128" t="s">
        <v>73</v>
      </c>
    </row>
    <row r="67" spans="1:8" ht="13.5" thickBot="1">
      <c r="A67" s="38" t="s">
        <v>8</v>
      </c>
      <c r="B67" s="33" t="s">
        <v>10</v>
      </c>
      <c r="C67" s="33" t="s">
        <v>9</v>
      </c>
      <c r="D67" s="33" t="s">
        <v>663</v>
      </c>
      <c r="E67" s="33" t="s">
        <v>664</v>
      </c>
      <c r="F67" s="10">
        <v>679444</v>
      </c>
      <c r="G67" s="10">
        <v>679444</v>
      </c>
      <c r="H67" s="87" t="s">
        <v>85</v>
      </c>
    </row>
    <row r="68" spans="1:8" s="42" customFormat="1" ht="13.5" thickBot="1">
      <c r="A68" s="85"/>
      <c r="B68" s="86"/>
      <c r="C68" s="86"/>
      <c r="D68" s="86"/>
      <c r="E68" s="86"/>
      <c r="F68" s="103">
        <f>SUM(F65:F67)</f>
        <v>7940306.2799999993</v>
      </c>
      <c r="G68" s="103">
        <f>SUM(G65:G67)</f>
        <v>7940306.2799999993</v>
      </c>
      <c r="H68" s="43"/>
    </row>
    <row r="69" spans="1:8">
      <c r="A69" s="36" t="s">
        <v>14</v>
      </c>
      <c r="B69" s="31" t="s">
        <v>12</v>
      </c>
      <c r="C69" s="31" t="s">
        <v>13</v>
      </c>
      <c r="D69" s="31" t="s">
        <v>668</v>
      </c>
      <c r="E69" s="31" t="s">
        <v>640</v>
      </c>
      <c r="F69" s="58">
        <v>3057792.34</v>
      </c>
      <c r="G69" s="58">
        <v>3057792.34</v>
      </c>
      <c r="H69" s="137" t="s">
        <v>7</v>
      </c>
    </row>
    <row r="70" spans="1:8">
      <c r="A70" s="37" t="s">
        <v>14</v>
      </c>
      <c r="B70" s="32" t="s">
        <v>12</v>
      </c>
      <c r="C70" s="32" t="s">
        <v>13</v>
      </c>
      <c r="D70" s="32" t="s">
        <v>667</v>
      </c>
      <c r="E70" s="32" t="s">
        <v>640</v>
      </c>
      <c r="F70" s="1">
        <v>415010.41</v>
      </c>
      <c r="G70" s="1">
        <v>415010.41</v>
      </c>
      <c r="H70" s="128" t="s">
        <v>73</v>
      </c>
    </row>
    <row r="71" spans="1:8">
      <c r="A71" s="37" t="s">
        <v>14</v>
      </c>
      <c r="B71" s="32" t="s">
        <v>12</v>
      </c>
      <c r="C71" s="32" t="s">
        <v>13</v>
      </c>
      <c r="D71" s="32" t="s">
        <v>120</v>
      </c>
      <c r="E71" s="32" t="s">
        <v>640</v>
      </c>
      <c r="F71" s="1">
        <v>1405827</v>
      </c>
      <c r="G71" s="1">
        <v>1405827</v>
      </c>
      <c r="H71" s="128" t="s">
        <v>85</v>
      </c>
    </row>
    <row r="72" spans="1:8" ht="13.5" thickBot="1">
      <c r="A72" s="38" t="s">
        <v>14</v>
      </c>
      <c r="B72" s="33" t="s">
        <v>12</v>
      </c>
      <c r="C72" s="33" t="s">
        <v>13</v>
      </c>
      <c r="D72" s="33" t="s">
        <v>302</v>
      </c>
      <c r="E72" s="33" t="s">
        <v>610</v>
      </c>
      <c r="F72" s="10">
        <v>-4013.8</v>
      </c>
      <c r="G72" s="10">
        <v>-4013.8</v>
      </c>
      <c r="H72" s="87" t="s">
        <v>85</v>
      </c>
    </row>
    <row r="73" spans="1:8" s="42" customFormat="1" ht="13.5" thickBot="1">
      <c r="A73" s="85"/>
      <c r="B73" s="86"/>
      <c r="C73" s="86"/>
      <c r="D73" s="86"/>
      <c r="E73" s="86"/>
      <c r="F73" s="103">
        <f>SUM(F69:F72)</f>
        <v>4874615.95</v>
      </c>
      <c r="G73" s="103">
        <f>SUM(G69:G72)</f>
        <v>4874615.95</v>
      </c>
      <c r="H73" s="43"/>
    </row>
    <row r="74" spans="1:8">
      <c r="A74" s="36" t="s">
        <v>45</v>
      </c>
      <c r="B74" s="31" t="s">
        <v>43</v>
      </c>
      <c r="C74" s="31" t="s">
        <v>44</v>
      </c>
      <c r="D74" s="31" t="s">
        <v>669</v>
      </c>
      <c r="E74" s="31" t="s">
        <v>664</v>
      </c>
      <c r="F74" s="58">
        <v>434168.32000000001</v>
      </c>
      <c r="G74" s="58">
        <v>434168.32000000001</v>
      </c>
      <c r="H74" s="137" t="s">
        <v>7</v>
      </c>
    </row>
    <row r="75" spans="1:8" ht="13.5" thickBot="1">
      <c r="A75" s="38" t="s">
        <v>45</v>
      </c>
      <c r="B75" s="33" t="s">
        <v>43</v>
      </c>
      <c r="C75" s="33" t="s">
        <v>44</v>
      </c>
      <c r="D75" s="33" t="s">
        <v>670</v>
      </c>
      <c r="E75" s="33" t="s">
        <v>664</v>
      </c>
      <c r="F75" s="10">
        <v>1122612</v>
      </c>
      <c r="G75" s="10">
        <v>1122612</v>
      </c>
      <c r="H75" s="87" t="s">
        <v>85</v>
      </c>
    </row>
    <row r="76" spans="1:8" s="42" customFormat="1" ht="13.5" thickBot="1">
      <c r="A76" s="85"/>
      <c r="B76" s="86"/>
      <c r="C76" s="86"/>
      <c r="D76" s="86"/>
      <c r="E76" s="86"/>
      <c r="F76" s="103">
        <f>SUM(F74:F75)</f>
        <v>1556780.32</v>
      </c>
      <c r="G76" s="103">
        <f>SUM(G74:G75)</f>
        <v>1556780.32</v>
      </c>
      <c r="H76" s="43"/>
    </row>
    <row r="77" spans="1:8" ht="13.5" thickBot="1">
      <c r="A77" s="39" t="s">
        <v>48</v>
      </c>
      <c r="B77" s="34" t="s">
        <v>46</v>
      </c>
      <c r="C77" s="34" t="s">
        <v>47</v>
      </c>
      <c r="D77" s="34" t="s">
        <v>671</v>
      </c>
      <c r="E77" s="34" t="s">
        <v>640</v>
      </c>
      <c r="F77" s="60">
        <v>448595.98</v>
      </c>
      <c r="G77" s="60">
        <v>448595.98</v>
      </c>
      <c r="H77" s="141" t="s">
        <v>7</v>
      </c>
    </row>
    <row r="78" spans="1:8" s="42" customFormat="1" ht="13.5" thickBot="1">
      <c r="A78" s="85"/>
      <c r="B78" s="86"/>
      <c r="C78" s="86"/>
      <c r="D78" s="86"/>
      <c r="E78" s="86"/>
      <c r="F78" s="103">
        <f>SUM(F77)</f>
        <v>448595.98</v>
      </c>
      <c r="G78" s="103">
        <f>SUM(G77)</f>
        <v>448595.98</v>
      </c>
      <c r="H78" s="43"/>
    </row>
    <row r="79" spans="1:8">
      <c r="A79" s="36" t="s">
        <v>51</v>
      </c>
      <c r="B79" s="31" t="s">
        <v>49</v>
      </c>
      <c r="C79" s="31" t="s">
        <v>50</v>
      </c>
      <c r="D79" s="31" t="s">
        <v>674</v>
      </c>
      <c r="E79" s="31" t="s">
        <v>640</v>
      </c>
      <c r="F79" s="58">
        <v>612565.93000000005</v>
      </c>
      <c r="G79" s="58">
        <v>612565.93000000005</v>
      </c>
      <c r="H79" s="137" t="s">
        <v>7</v>
      </c>
    </row>
    <row r="80" spans="1:8">
      <c r="A80" s="37" t="s">
        <v>51</v>
      </c>
      <c r="B80" s="32" t="s">
        <v>49</v>
      </c>
      <c r="C80" s="32" t="s">
        <v>50</v>
      </c>
      <c r="D80" s="32" t="s">
        <v>672</v>
      </c>
      <c r="E80" s="32" t="s">
        <v>640</v>
      </c>
      <c r="F80" s="1">
        <v>115021.6</v>
      </c>
      <c r="G80" s="1">
        <v>115021.6</v>
      </c>
      <c r="H80" s="128" t="s">
        <v>73</v>
      </c>
    </row>
    <row r="81" spans="1:8" ht="13.5" thickBot="1">
      <c r="A81" s="38" t="s">
        <v>51</v>
      </c>
      <c r="B81" s="33" t="s">
        <v>49</v>
      </c>
      <c r="C81" s="33" t="s">
        <v>50</v>
      </c>
      <c r="D81" s="33" t="s">
        <v>673</v>
      </c>
      <c r="E81" s="33" t="s">
        <v>640</v>
      </c>
      <c r="F81" s="10">
        <v>49973.64</v>
      </c>
      <c r="G81" s="10">
        <v>49973.64</v>
      </c>
      <c r="H81" s="87" t="s">
        <v>75</v>
      </c>
    </row>
    <row r="82" spans="1:8" s="42" customFormat="1" ht="13.5" thickBot="1">
      <c r="A82" s="85"/>
      <c r="B82" s="86"/>
      <c r="C82" s="86"/>
      <c r="D82" s="86"/>
      <c r="E82" s="86"/>
      <c r="F82" s="103">
        <f>SUM(F79:F81)</f>
        <v>777561.17</v>
      </c>
      <c r="G82" s="103">
        <f>SUM(G79:G81)</f>
        <v>777561.17</v>
      </c>
      <c r="H82" s="43"/>
    </row>
    <row r="83" spans="1:8">
      <c r="A83" s="36" t="s">
        <v>54</v>
      </c>
      <c r="B83" s="31" t="s">
        <v>52</v>
      </c>
      <c r="C83" s="31" t="s">
        <v>53</v>
      </c>
      <c r="D83" s="31" t="s">
        <v>675</v>
      </c>
      <c r="E83" s="31" t="s">
        <v>640</v>
      </c>
      <c r="F83" s="58">
        <v>59132.7</v>
      </c>
      <c r="G83" s="58">
        <v>59132.7</v>
      </c>
      <c r="H83" s="137" t="s">
        <v>7</v>
      </c>
    </row>
    <row r="84" spans="1:8" ht="13.5" thickBot="1">
      <c r="A84" s="38" t="s">
        <v>54</v>
      </c>
      <c r="B84" s="33" t="s">
        <v>52</v>
      </c>
      <c r="C84" s="33" t="s">
        <v>53</v>
      </c>
      <c r="D84" s="33" t="s">
        <v>676</v>
      </c>
      <c r="E84" s="33" t="s">
        <v>640</v>
      </c>
      <c r="F84" s="10">
        <v>132523</v>
      </c>
      <c r="G84" s="10">
        <v>132523</v>
      </c>
      <c r="H84" s="87" t="s">
        <v>85</v>
      </c>
    </row>
    <row r="85" spans="1:8" s="42" customFormat="1" ht="13.5" thickBot="1">
      <c r="A85" s="121"/>
      <c r="B85" s="122"/>
      <c r="C85" s="122"/>
      <c r="D85" s="122"/>
      <c r="E85" s="122"/>
      <c r="F85" s="123">
        <f>SUM(F83:F84)</f>
        <v>191655.7</v>
      </c>
      <c r="G85" s="123">
        <f>SUM(G83:G84)</f>
        <v>191655.7</v>
      </c>
      <c r="H85" s="124"/>
    </row>
    <row r="86" spans="1:8">
      <c r="A86" s="40" t="s">
        <v>20</v>
      </c>
      <c r="B86" s="35" t="s">
        <v>18</v>
      </c>
      <c r="C86" s="35" t="s">
        <v>19</v>
      </c>
      <c r="D86" s="35" t="s">
        <v>677</v>
      </c>
      <c r="E86" s="35" t="s">
        <v>640</v>
      </c>
      <c r="F86" s="11">
        <v>2547863.7000000002</v>
      </c>
      <c r="G86" s="11">
        <v>2547863.7000000002</v>
      </c>
      <c r="H86" s="88" t="s">
        <v>7</v>
      </c>
    </row>
    <row r="87" spans="1:8">
      <c r="A87" s="37" t="s">
        <v>20</v>
      </c>
      <c r="B87" s="32" t="s">
        <v>18</v>
      </c>
      <c r="C87" s="32" t="s">
        <v>19</v>
      </c>
      <c r="D87" s="32" t="s">
        <v>678</v>
      </c>
      <c r="E87" s="32" t="s">
        <v>640</v>
      </c>
      <c r="F87" s="1">
        <v>10824.21</v>
      </c>
      <c r="G87" s="1">
        <v>10824.21</v>
      </c>
      <c r="H87" s="128" t="s">
        <v>73</v>
      </c>
    </row>
    <row r="88" spans="1:8">
      <c r="A88" s="37" t="s">
        <v>20</v>
      </c>
      <c r="B88" s="32" t="s">
        <v>18</v>
      </c>
      <c r="C88" s="32" t="s">
        <v>19</v>
      </c>
      <c r="D88" s="32" t="s">
        <v>699</v>
      </c>
      <c r="E88" s="32" t="s">
        <v>610</v>
      </c>
      <c r="F88" s="1">
        <v>-303.38</v>
      </c>
      <c r="G88" s="1">
        <v>-303.38</v>
      </c>
      <c r="H88" s="128"/>
    </row>
    <row r="89" spans="1:8" ht="13.5" thickBot="1">
      <c r="A89" s="38" t="s">
        <v>20</v>
      </c>
      <c r="B89" s="33" t="s">
        <v>18</v>
      </c>
      <c r="C89" s="33" t="s">
        <v>19</v>
      </c>
      <c r="D89" s="33" t="s">
        <v>679</v>
      </c>
      <c r="E89" s="33" t="s">
        <v>640</v>
      </c>
      <c r="F89" s="10">
        <v>111897</v>
      </c>
      <c r="G89" s="10">
        <v>111897</v>
      </c>
      <c r="H89" s="87" t="s">
        <v>85</v>
      </c>
    </row>
    <row r="90" spans="1:8" s="42" customFormat="1" ht="13.5" thickBot="1">
      <c r="A90" s="85"/>
      <c r="B90" s="86"/>
      <c r="C90" s="86"/>
      <c r="D90" s="86"/>
      <c r="E90" s="86"/>
      <c r="F90" s="103">
        <f>SUM(F86:F89)</f>
        <v>2670281.5300000003</v>
      </c>
      <c r="G90" s="103">
        <f>SUM(G86:G89)</f>
        <v>2670281.5300000003</v>
      </c>
      <c r="H90" s="43"/>
    </row>
    <row r="91" spans="1:8">
      <c r="A91" s="36" t="s">
        <v>66</v>
      </c>
      <c r="B91" s="31" t="s">
        <v>64</v>
      </c>
      <c r="C91" s="31" t="s">
        <v>65</v>
      </c>
      <c r="D91" s="31" t="s">
        <v>680</v>
      </c>
      <c r="E91" s="31" t="s">
        <v>640</v>
      </c>
      <c r="F91" s="58">
        <v>552999</v>
      </c>
      <c r="G91" s="58">
        <v>552999</v>
      </c>
      <c r="H91" s="137" t="s">
        <v>85</v>
      </c>
    </row>
    <row r="92" spans="1:8" ht="13.5" thickBot="1">
      <c r="A92" s="38" t="s">
        <v>66</v>
      </c>
      <c r="B92" s="33" t="s">
        <v>64</v>
      </c>
      <c r="C92" s="33" t="s">
        <v>65</v>
      </c>
      <c r="D92" s="33" t="s">
        <v>683</v>
      </c>
      <c r="E92" s="33" t="s">
        <v>620</v>
      </c>
      <c r="F92" s="10">
        <v>-2618.1999999999998</v>
      </c>
      <c r="G92" s="10">
        <v>-2618.1999999999998</v>
      </c>
      <c r="H92" s="87" t="s">
        <v>85</v>
      </c>
    </row>
    <row r="93" spans="1:8" s="42" customFormat="1" ht="13.5" thickBot="1">
      <c r="A93" s="85"/>
      <c r="B93" s="86"/>
      <c r="C93" s="86"/>
      <c r="D93" s="86"/>
      <c r="E93" s="86"/>
      <c r="F93" s="103">
        <f>SUM(F91:F92)</f>
        <v>550380.80000000005</v>
      </c>
      <c r="G93" s="103">
        <f>SUM(G91:G92)</f>
        <v>550380.80000000005</v>
      </c>
      <c r="H93" s="43"/>
    </row>
    <row r="94" spans="1:8">
      <c r="A94" s="36" t="s">
        <v>69</v>
      </c>
      <c r="B94" s="31" t="s">
        <v>67</v>
      </c>
      <c r="C94" s="31" t="s">
        <v>68</v>
      </c>
      <c r="D94" s="31" t="s">
        <v>681</v>
      </c>
      <c r="E94" s="31" t="s">
        <v>640</v>
      </c>
      <c r="F94" s="58">
        <v>22283</v>
      </c>
      <c r="G94" s="58">
        <v>22283</v>
      </c>
      <c r="H94" s="137" t="s">
        <v>85</v>
      </c>
    </row>
    <row r="95" spans="1:8" ht="13.5" thickBot="1">
      <c r="A95" s="38" t="s">
        <v>69</v>
      </c>
      <c r="B95" s="33" t="s">
        <v>67</v>
      </c>
      <c r="C95" s="33" t="s">
        <v>68</v>
      </c>
      <c r="D95" s="33" t="s">
        <v>684</v>
      </c>
      <c r="E95" s="33" t="s">
        <v>631</v>
      </c>
      <c r="F95" s="10">
        <v>-556.67999999999995</v>
      </c>
      <c r="G95" s="10">
        <v>-556.67999999999995</v>
      </c>
      <c r="H95" s="87" t="s">
        <v>85</v>
      </c>
    </row>
    <row r="96" spans="1:8" s="42" customFormat="1" ht="13.5" thickBot="1">
      <c r="A96" s="85"/>
      <c r="B96" s="86"/>
      <c r="C96" s="86"/>
      <c r="D96" s="86"/>
      <c r="E96" s="86"/>
      <c r="F96" s="103">
        <f>SUM(F94:F95)</f>
        <v>21726.32</v>
      </c>
      <c r="G96" s="103">
        <f>SUM(G94:G95)</f>
        <v>21726.32</v>
      </c>
      <c r="H96" s="43"/>
    </row>
    <row r="97" spans="1:10">
      <c r="A97" s="36" t="s">
        <v>72</v>
      </c>
      <c r="B97" s="31" t="s">
        <v>70</v>
      </c>
      <c r="C97" s="31" t="s">
        <v>71</v>
      </c>
      <c r="D97" s="31" t="s">
        <v>682</v>
      </c>
      <c r="E97" s="31" t="s">
        <v>640</v>
      </c>
      <c r="F97" s="58">
        <v>117640.35</v>
      </c>
      <c r="G97" s="58">
        <v>117640.35</v>
      </c>
      <c r="H97" s="137" t="s">
        <v>73</v>
      </c>
    </row>
    <row r="98" spans="1:10" ht="13.5" thickBot="1">
      <c r="A98" s="38" t="s">
        <v>72</v>
      </c>
      <c r="B98" s="33" t="s">
        <v>70</v>
      </c>
      <c r="C98" s="33" t="s">
        <v>71</v>
      </c>
      <c r="D98" s="33" t="s">
        <v>685</v>
      </c>
      <c r="E98" s="33" t="s">
        <v>620</v>
      </c>
      <c r="F98" s="10">
        <v>-0.02</v>
      </c>
      <c r="G98" s="10">
        <v>-0.02</v>
      </c>
      <c r="H98" s="87" t="s">
        <v>73</v>
      </c>
    </row>
    <row r="99" spans="1:10" s="42" customFormat="1" ht="13.5" thickBot="1">
      <c r="A99" s="85"/>
      <c r="B99" s="86"/>
      <c r="C99" s="86"/>
      <c r="D99" s="86"/>
      <c r="E99" s="86"/>
      <c r="F99" s="103">
        <f>SUM(F97:F98)</f>
        <v>117640.33</v>
      </c>
      <c r="G99" s="103">
        <f>SUM(G97:G98)</f>
        <v>117640.33</v>
      </c>
      <c r="H99" s="43"/>
    </row>
    <row r="100" spans="1:10" s="466" customFormat="1" ht="13.5" thickBot="1">
      <c r="A100" s="463" t="s">
        <v>11</v>
      </c>
      <c r="B100" s="464" t="s">
        <v>11</v>
      </c>
      <c r="C100" s="464" t="s">
        <v>11</v>
      </c>
      <c r="D100" s="464" t="s">
        <v>11</v>
      </c>
      <c r="E100" s="464" t="s">
        <v>11</v>
      </c>
      <c r="F100" s="239">
        <f>F68+F73+F76+F78+F82+F85+F90+F93+F96+F99</f>
        <v>19149544.379999999</v>
      </c>
      <c r="G100" s="239">
        <f>G68+G73+G76+G78+G82+G85+G90+G93+G96+G99</f>
        <v>19149544.379999999</v>
      </c>
      <c r="H100" s="465"/>
    </row>
    <row r="105" spans="1:10" s="26" customFormat="1" ht="30.75" customHeight="1">
      <c r="A105" s="497" t="s">
        <v>698</v>
      </c>
      <c r="B105" s="498"/>
      <c r="C105" s="498"/>
      <c r="D105" s="498"/>
      <c r="E105" s="498"/>
      <c r="F105" s="498"/>
      <c r="G105" s="498"/>
      <c r="H105" s="498"/>
      <c r="I105" s="65"/>
      <c r="J105"/>
    </row>
    <row r="106" spans="1:10">
      <c r="F106"/>
      <c r="G106"/>
    </row>
    <row r="107" spans="1:10">
      <c r="F107"/>
      <c r="G107"/>
    </row>
    <row r="108" spans="1:10">
      <c r="F108"/>
      <c r="G108"/>
    </row>
    <row r="109" spans="1:10">
      <c r="F109"/>
      <c r="G109"/>
    </row>
    <row r="110" spans="1:10" ht="13.5" thickBot="1">
      <c r="F110"/>
      <c r="G110"/>
    </row>
    <row r="111" spans="1:10" s="26" customFormat="1" ht="34.5" thickBot="1">
      <c r="A111" s="467" t="s">
        <v>0</v>
      </c>
      <c r="B111" s="468" t="s">
        <v>2</v>
      </c>
      <c r="C111" s="468" t="s">
        <v>1</v>
      </c>
      <c r="D111" s="468" t="s">
        <v>3</v>
      </c>
      <c r="E111" s="468" t="s">
        <v>4</v>
      </c>
      <c r="F111" s="468" t="s">
        <v>5</v>
      </c>
      <c r="G111" s="468" t="s">
        <v>6</v>
      </c>
      <c r="H111" s="469" t="s">
        <v>74</v>
      </c>
    </row>
    <row r="112" spans="1:10" ht="13.5" thickBot="1">
      <c r="A112" s="39" t="s">
        <v>17</v>
      </c>
      <c r="B112" s="34" t="s">
        <v>15</v>
      </c>
      <c r="C112" s="34" t="s">
        <v>16</v>
      </c>
      <c r="D112" s="34" t="s">
        <v>687</v>
      </c>
      <c r="E112" s="34" t="s">
        <v>640</v>
      </c>
      <c r="F112" s="60">
        <v>128442</v>
      </c>
      <c r="G112" s="60">
        <v>128442</v>
      </c>
      <c r="H112" s="63" t="s">
        <v>85</v>
      </c>
    </row>
    <row r="113" spans="1:8" s="42" customFormat="1" ht="13.5" thickBot="1">
      <c r="A113" s="85"/>
      <c r="B113" s="86"/>
      <c r="C113" s="86"/>
      <c r="D113" s="86"/>
      <c r="E113" s="86"/>
      <c r="F113" s="103">
        <f>SUM(F112)</f>
        <v>128442</v>
      </c>
      <c r="G113" s="103">
        <f>SUM(G112)</f>
        <v>128442</v>
      </c>
      <c r="H113" s="43"/>
    </row>
    <row r="114" spans="1:8">
      <c r="A114" s="36" t="s">
        <v>33</v>
      </c>
      <c r="B114" s="31" t="s">
        <v>31</v>
      </c>
      <c r="C114" s="31" t="s">
        <v>32</v>
      </c>
      <c r="D114" s="31" t="s">
        <v>194</v>
      </c>
      <c r="E114" s="31" t="s">
        <v>640</v>
      </c>
      <c r="F114" s="58">
        <v>250199</v>
      </c>
      <c r="G114" s="58">
        <v>250199</v>
      </c>
      <c r="H114" s="117" t="s">
        <v>85</v>
      </c>
    </row>
    <row r="115" spans="1:8" ht="13.5" thickBot="1">
      <c r="A115" s="38" t="s">
        <v>33</v>
      </c>
      <c r="B115" s="33" t="s">
        <v>31</v>
      </c>
      <c r="C115" s="33">
        <v>4323543</v>
      </c>
      <c r="D115" s="33">
        <v>77</v>
      </c>
      <c r="E115" s="33" t="s">
        <v>607</v>
      </c>
      <c r="F115" s="10">
        <v>-775.28</v>
      </c>
      <c r="G115" s="10">
        <v>-775.28</v>
      </c>
      <c r="H115" s="62" t="s">
        <v>85</v>
      </c>
    </row>
    <row r="116" spans="1:8" s="42" customFormat="1" ht="13.5" thickBot="1">
      <c r="A116" s="85"/>
      <c r="B116" s="86"/>
      <c r="C116" s="86"/>
      <c r="D116" s="86"/>
      <c r="E116" s="86"/>
      <c r="F116" s="103">
        <f>SUM(F114:F115)</f>
        <v>249423.72</v>
      </c>
      <c r="G116" s="103">
        <f>SUM(G114:G115)</f>
        <v>249423.72</v>
      </c>
      <c r="H116" s="43"/>
    </row>
    <row r="117" spans="1:8">
      <c r="A117" s="36" t="s">
        <v>36</v>
      </c>
      <c r="B117" s="31" t="s">
        <v>34</v>
      </c>
      <c r="C117" s="31" t="s">
        <v>35</v>
      </c>
      <c r="D117" s="31" t="s">
        <v>689</v>
      </c>
      <c r="E117" s="31" t="s">
        <v>640</v>
      </c>
      <c r="F117" s="58">
        <v>2562.8200000000002</v>
      </c>
      <c r="G117" s="58">
        <v>2562.8200000000002</v>
      </c>
      <c r="H117" s="117" t="s">
        <v>7</v>
      </c>
    </row>
    <row r="118" spans="1:8" ht="13.5" thickBot="1">
      <c r="A118" s="38" t="s">
        <v>36</v>
      </c>
      <c r="B118" s="33" t="s">
        <v>34</v>
      </c>
      <c r="C118" s="33" t="s">
        <v>35</v>
      </c>
      <c r="D118" s="33" t="s">
        <v>688</v>
      </c>
      <c r="E118" s="33" t="s">
        <v>640</v>
      </c>
      <c r="F118" s="10">
        <v>450243</v>
      </c>
      <c r="G118" s="10">
        <v>450243</v>
      </c>
      <c r="H118" s="62" t="s">
        <v>85</v>
      </c>
    </row>
    <row r="119" spans="1:8" s="42" customFormat="1" ht="13.5" thickBot="1">
      <c r="A119" s="85"/>
      <c r="B119" s="86"/>
      <c r="C119" s="86"/>
      <c r="D119" s="86"/>
      <c r="E119" s="86"/>
      <c r="F119" s="103">
        <f>SUM(F117:F118)</f>
        <v>452805.82</v>
      </c>
      <c r="G119" s="103">
        <f>SUM(G117:G118)</f>
        <v>452805.82</v>
      </c>
      <c r="H119" s="43"/>
    </row>
    <row r="120" spans="1:8">
      <c r="A120" s="36" t="s">
        <v>39</v>
      </c>
      <c r="B120" s="31" t="s">
        <v>37</v>
      </c>
      <c r="C120" s="31" t="s">
        <v>38</v>
      </c>
      <c r="D120" s="31" t="s">
        <v>690</v>
      </c>
      <c r="E120" s="31" t="s">
        <v>640</v>
      </c>
      <c r="F120" s="58">
        <v>78596</v>
      </c>
      <c r="G120" s="58">
        <v>78596</v>
      </c>
      <c r="H120" s="117" t="s">
        <v>85</v>
      </c>
    </row>
    <row r="121" spans="1:8" ht="13.5" thickBot="1">
      <c r="A121" s="38" t="s">
        <v>39</v>
      </c>
      <c r="B121" s="33" t="s">
        <v>37</v>
      </c>
      <c r="C121" s="33">
        <v>4322386</v>
      </c>
      <c r="D121" s="33">
        <v>761</v>
      </c>
      <c r="E121" s="33" t="s">
        <v>620</v>
      </c>
      <c r="F121" s="10">
        <v>-528.51</v>
      </c>
      <c r="G121" s="10">
        <v>-528.51</v>
      </c>
      <c r="H121" s="62" t="s">
        <v>85</v>
      </c>
    </row>
    <row r="122" spans="1:8" s="42" customFormat="1" ht="13.5" thickBot="1">
      <c r="A122" s="85"/>
      <c r="B122" s="86"/>
      <c r="C122" s="86"/>
      <c r="D122" s="86"/>
      <c r="E122" s="86"/>
      <c r="F122" s="103">
        <f>SUM(F120:F121)</f>
        <v>78067.490000000005</v>
      </c>
      <c r="G122" s="103">
        <f>SUM(G120:G121)</f>
        <v>78067.490000000005</v>
      </c>
      <c r="H122" s="43"/>
    </row>
    <row r="123" spans="1:8">
      <c r="A123" s="36" t="s">
        <v>48</v>
      </c>
      <c r="B123" s="31" t="s">
        <v>46</v>
      </c>
      <c r="C123" s="31" t="s">
        <v>47</v>
      </c>
      <c r="D123" s="31" t="s">
        <v>691</v>
      </c>
      <c r="E123" s="31" t="s">
        <v>640</v>
      </c>
      <c r="F123" s="58">
        <v>179664</v>
      </c>
      <c r="G123" s="58">
        <v>179664</v>
      </c>
      <c r="H123" s="117" t="s">
        <v>85</v>
      </c>
    </row>
    <row r="124" spans="1:8" ht="13.5" thickBot="1">
      <c r="A124" s="38" t="s">
        <v>48</v>
      </c>
      <c r="B124" s="33" t="s">
        <v>46</v>
      </c>
      <c r="C124" s="33">
        <v>12205417</v>
      </c>
      <c r="D124" s="33">
        <v>411</v>
      </c>
      <c r="E124" s="33" t="s">
        <v>696</v>
      </c>
      <c r="F124" s="10">
        <v>-1320.12</v>
      </c>
      <c r="G124" s="10">
        <v>-1320.12</v>
      </c>
      <c r="H124" s="62" t="s">
        <v>85</v>
      </c>
    </row>
    <row r="125" spans="1:8" s="42" customFormat="1" ht="13.5" thickBot="1">
      <c r="A125" s="85"/>
      <c r="B125" s="86"/>
      <c r="C125" s="86"/>
      <c r="D125" s="86"/>
      <c r="E125" s="86"/>
      <c r="F125" s="103">
        <f>SUM(F123:F124)</f>
        <v>178343.88</v>
      </c>
      <c r="G125" s="103">
        <f>SUM(G123:G124)</f>
        <v>178343.88</v>
      </c>
      <c r="H125" s="43" t="s">
        <v>85</v>
      </c>
    </row>
    <row r="126" spans="1:8">
      <c r="A126" s="36" t="s">
        <v>51</v>
      </c>
      <c r="B126" s="31" t="s">
        <v>49</v>
      </c>
      <c r="C126" s="31" t="s">
        <v>50</v>
      </c>
      <c r="D126" s="31" t="s">
        <v>692</v>
      </c>
      <c r="E126" s="31" t="s">
        <v>640</v>
      </c>
      <c r="F126" s="58">
        <v>469550</v>
      </c>
      <c r="G126" s="58">
        <v>469550</v>
      </c>
      <c r="H126" s="117" t="s">
        <v>85</v>
      </c>
    </row>
    <row r="127" spans="1:8" ht="13.5" thickBot="1">
      <c r="A127" s="38" t="s">
        <v>51</v>
      </c>
      <c r="B127" s="33" t="s">
        <v>697</v>
      </c>
      <c r="C127" s="33">
        <v>23956592</v>
      </c>
      <c r="D127" s="33">
        <v>936</v>
      </c>
      <c r="E127" s="33" t="s">
        <v>607</v>
      </c>
      <c r="F127" s="10">
        <v>-2543.5700000000002</v>
      </c>
      <c r="G127" s="10">
        <v>-2543.5700000000002</v>
      </c>
      <c r="H127" s="62"/>
    </row>
    <row r="128" spans="1:8" s="42" customFormat="1" ht="13.5" thickBot="1">
      <c r="A128" s="85"/>
      <c r="B128" s="86"/>
      <c r="C128" s="86"/>
      <c r="D128" s="86"/>
      <c r="E128" s="86"/>
      <c r="F128" s="103">
        <f>SUM(F126:F127)</f>
        <v>467006.43</v>
      </c>
      <c r="G128" s="103">
        <f>SUM(G126:G127)</f>
        <v>467006.43</v>
      </c>
      <c r="H128" s="43"/>
    </row>
    <row r="129" spans="1:8">
      <c r="A129" s="36" t="s">
        <v>57</v>
      </c>
      <c r="B129" s="31" t="s">
        <v>55</v>
      </c>
      <c r="C129" s="31" t="s">
        <v>56</v>
      </c>
      <c r="D129" s="31" t="s">
        <v>693</v>
      </c>
      <c r="E129" s="31" t="s">
        <v>640</v>
      </c>
      <c r="F129" s="58">
        <v>47727</v>
      </c>
      <c r="G129" s="58">
        <v>47727</v>
      </c>
      <c r="H129" s="117" t="s">
        <v>85</v>
      </c>
    </row>
    <row r="130" spans="1:8" ht="13.5" thickBot="1">
      <c r="A130" s="38" t="s">
        <v>57</v>
      </c>
      <c r="B130" s="33" t="s">
        <v>55</v>
      </c>
      <c r="C130" s="33">
        <v>28605975</v>
      </c>
      <c r="D130" s="33">
        <v>40</v>
      </c>
      <c r="E130" s="33" t="s">
        <v>654</v>
      </c>
      <c r="F130" s="10">
        <v>-238.95</v>
      </c>
      <c r="G130" s="10">
        <v>-238.95</v>
      </c>
      <c r="H130" s="62" t="s">
        <v>85</v>
      </c>
    </row>
    <row r="131" spans="1:8" s="42" customFormat="1" ht="13.5" thickBot="1">
      <c r="A131" s="85"/>
      <c r="B131" s="86"/>
      <c r="C131" s="86"/>
      <c r="D131" s="86"/>
      <c r="E131" s="86"/>
      <c r="F131" s="103">
        <f>SUM(F129:F130)</f>
        <v>47488.05</v>
      </c>
      <c r="G131" s="103">
        <f>SUM(G129:G130)</f>
        <v>47488.05</v>
      </c>
      <c r="H131" s="43"/>
    </row>
    <row r="132" spans="1:8" ht="13.5" thickBot="1">
      <c r="A132" s="39" t="s">
        <v>93</v>
      </c>
      <c r="B132" s="34" t="s">
        <v>94</v>
      </c>
      <c r="C132" s="34" t="s">
        <v>95</v>
      </c>
      <c r="D132" s="34" t="s">
        <v>294</v>
      </c>
      <c r="E132" s="34" t="s">
        <v>640</v>
      </c>
      <c r="F132" s="60">
        <v>231</v>
      </c>
      <c r="G132" s="60">
        <v>231</v>
      </c>
      <c r="H132" s="63" t="s">
        <v>85</v>
      </c>
    </row>
    <row r="133" spans="1:8" s="42" customFormat="1" ht="13.5" thickBot="1">
      <c r="A133" s="85"/>
      <c r="B133" s="86"/>
      <c r="C133" s="86"/>
      <c r="D133" s="86"/>
      <c r="E133" s="86"/>
      <c r="F133" s="103">
        <f>SUM(F132)</f>
        <v>231</v>
      </c>
      <c r="G133" s="103">
        <f>SUM(G132)</f>
        <v>231</v>
      </c>
      <c r="H133" s="43"/>
    </row>
    <row r="134" spans="1:8" ht="13.5" thickBot="1">
      <c r="A134" s="39" t="s">
        <v>92</v>
      </c>
      <c r="B134" s="34" t="s">
        <v>90</v>
      </c>
      <c r="C134" s="34" t="s">
        <v>91</v>
      </c>
      <c r="D134" s="34" t="s">
        <v>294</v>
      </c>
      <c r="E134" s="34" t="s">
        <v>640</v>
      </c>
      <c r="F134" s="60">
        <v>23774</v>
      </c>
      <c r="G134" s="60">
        <v>23774</v>
      </c>
      <c r="H134" s="63" t="s">
        <v>85</v>
      </c>
    </row>
    <row r="135" spans="1:8" s="42" customFormat="1" ht="13.5" thickBot="1">
      <c r="A135" s="85"/>
      <c r="B135" s="86"/>
      <c r="C135" s="86"/>
      <c r="D135" s="86"/>
      <c r="E135" s="86"/>
      <c r="F135" s="103">
        <f>SUM(F134)</f>
        <v>23774</v>
      </c>
      <c r="G135" s="103">
        <f>SUM(G134)</f>
        <v>23774</v>
      </c>
      <c r="H135" s="43"/>
    </row>
    <row r="136" spans="1:8" ht="13.5" thickBot="1">
      <c r="A136" s="39" t="s">
        <v>92</v>
      </c>
      <c r="B136" s="34" t="s">
        <v>90</v>
      </c>
      <c r="C136" s="34" t="s">
        <v>91</v>
      </c>
      <c r="D136" s="34" t="s">
        <v>295</v>
      </c>
      <c r="E136" s="34" t="s">
        <v>694</v>
      </c>
      <c r="F136" s="60">
        <v>13626.36</v>
      </c>
      <c r="G136" s="60">
        <v>13626.36</v>
      </c>
      <c r="H136" s="63" t="s">
        <v>85</v>
      </c>
    </row>
    <row r="137" spans="1:8" s="42" customFormat="1" ht="13.5" thickBot="1">
      <c r="A137" s="85"/>
      <c r="B137" s="86"/>
      <c r="C137" s="86"/>
      <c r="D137" s="86"/>
      <c r="E137" s="86"/>
      <c r="F137" s="103">
        <f>SUM(F136)</f>
        <v>13626.36</v>
      </c>
      <c r="G137" s="103">
        <f>SUM(G136)</f>
        <v>13626.36</v>
      </c>
      <c r="H137" s="43"/>
    </row>
    <row r="138" spans="1:8" ht="13.5" thickBot="1">
      <c r="A138" s="39" t="s">
        <v>468</v>
      </c>
      <c r="B138" s="34" t="s">
        <v>466</v>
      </c>
      <c r="C138" s="34" t="s">
        <v>467</v>
      </c>
      <c r="D138" s="34" t="s">
        <v>695</v>
      </c>
      <c r="E138" s="34" t="s">
        <v>640</v>
      </c>
      <c r="F138" s="60">
        <v>24620</v>
      </c>
      <c r="G138" s="60">
        <v>24620</v>
      </c>
      <c r="H138" s="63" t="s">
        <v>85</v>
      </c>
    </row>
    <row r="139" spans="1:8" s="42" customFormat="1" ht="13.5" thickBot="1">
      <c r="A139" s="85"/>
      <c r="B139" s="86"/>
      <c r="C139" s="86"/>
      <c r="D139" s="86"/>
      <c r="E139" s="86"/>
      <c r="F139" s="103">
        <f>SUM(F138)</f>
        <v>24620</v>
      </c>
      <c r="G139" s="103">
        <f>SUM(G138)</f>
        <v>24620</v>
      </c>
      <c r="H139" s="43"/>
    </row>
    <row r="140" spans="1:8" s="42" customFormat="1" ht="13.5" thickBot="1">
      <c r="A140" s="83" t="s">
        <v>11</v>
      </c>
      <c r="B140" s="84" t="s">
        <v>11</v>
      </c>
      <c r="C140" s="84" t="s">
        <v>11</v>
      </c>
      <c r="D140" s="84" t="s">
        <v>11</v>
      </c>
      <c r="E140" s="84" t="s">
        <v>11</v>
      </c>
      <c r="F140" s="64">
        <f>F113+F116+F119+F122+F125+F128+F131+F133+F135+F137+F139</f>
        <v>1663828.7500000002</v>
      </c>
      <c r="G140" s="64">
        <f>G113+G116+G119+G122+G125+G128+G131+G133+G135+G137+G139</f>
        <v>1663828.7500000002</v>
      </c>
      <c r="H140" s="81" t="s">
        <v>88</v>
      </c>
    </row>
    <row r="141" spans="1:8">
      <c r="F141"/>
      <c r="G141"/>
    </row>
    <row r="147" spans="1:10" s="26" customFormat="1" ht="30.75" customHeight="1">
      <c r="A147" s="497" t="s">
        <v>706</v>
      </c>
      <c r="B147" s="498"/>
      <c r="C147" s="498"/>
      <c r="D147" s="498"/>
      <c r="E147" s="498"/>
      <c r="F147" s="498"/>
      <c r="G147" s="498"/>
      <c r="H147" s="498"/>
      <c r="I147" s="65"/>
      <c r="J147"/>
    </row>
    <row r="148" spans="1:10">
      <c r="F148"/>
      <c r="G148"/>
    </row>
    <row r="149" spans="1:10">
      <c r="F149"/>
      <c r="G149"/>
    </row>
    <row r="150" spans="1:10">
      <c r="F150"/>
      <c r="G150"/>
    </row>
    <row r="151" spans="1:10" ht="13.5" thickBot="1">
      <c r="F151"/>
      <c r="G151"/>
    </row>
    <row r="152" spans="1:10" s="26" customFormat="1" ht="34.5" thickBot="1">
      <c r="A152" s="470" t="s">
        <v>0</v>
      </c>
      <c r="B152" s="471" t="s">
        <v>2</v>
      </c>
      <c r="C152" s="471" t="s">
        <v>1</v>
      </c>
      <c r="D152" s="471" t="s">
        <v>3</v>
      </c>
      <c r="E152" s="471" t="s">
        <v>4</v>
      </c>
      <c r="F152" s="471" t="s">
        <v>5</v>
      </c>
      <c r="G152" s="471" t="s">
        <v>6</v>
      </c>
      <c r="H152" s="472" t="s">
        <v>222</v>
      </c>
    </row>
    <row r="153" spans="1:10" ht="13.5" thickBot="1">
      <c r="A153" s="125" t="s">
        <v>17</v>
      </c>
      <c r="B153" s="473" t="s">
        <v>15</v>
      </c>
      <c r="C153" s="34" t="s">
        <v>16</v>
      </c>
      <c r="D153" s="34" t="s">
        <v>700</v>
      </c>
      <c r="E153" s="34" t="s">
        <v>701</v>
      </c>
      <c r="F153" s="60">
        <v>82938</v>
      </c>
      <c r="G153" s="60">
        <v>82938</v>
      </c>
      <c r="H153" s="63" t="s">
        <v>85</v>
      </c>
    </row>
    <row r="154" spans="1:10" s="42" customFormat="1" ht="13.5" thickBot="1">
      <c r="A154" s="85"/>
      <c r="B154" s="86"/>
      <c r="C154" s="86"/>
      <c r="D154" s="86"/>
      <c r="E154" s="86"/>
      <c r="F154" s="103">
        <f>SUM(F153)</f>
        <v>82938</v>
      </c>
      <c r="G154" s="103">
        <f>SUM(G153)</f>
        <v>82938</v>
      </c>
      <c r="H154" s="43"/>
    </row>
    <row r="155" spans="1:10" ht="13.5" thickBot="1">
      <c r="A155" s="39" t="s">
        <v>33</v>
      </c>
      <c r="B155" s="34" t="s">
        <v>31</v>
      </c>
      <c r="C155" s="34" t="s">
        <v>32</v>
      </c>
      <c r="D155" s="34" t="s">
        <v>157</v>
      </c>
      <c r="E155" s="34" t="s">
        <v>701</v>
      </c>
      <c r="F155" s="60">
        <v>23905</v>
      </c>
      <c r="G155" s="60">
        <v>23905</v>
      </c>
      <c r="H155" s="63" t="s">
        <v>85</v>
      </c>
    </row>
    <row r="156" spans="1:10" s="42" customFormat="1" ht="13.5" thickBot="1">
      <c r="A156" s="85"/>
      <c r="B156" s="86"/>
      <c r="C156" s="86"/>
      <c r="D156" s="86"/>
      <c r="E156" s="86"/>
      <c r="F156" s="103">
        <f>SUM(F155)</f>
        <v>23905</v>
      </c>
      <c r="G156" s="103">
        <f>SUM(G155)</f>
        <v>23905</v>
      </c>
      <c r="H156" s="43"/>
    </row>
    <row r="157" spans="1:10" ht="13.5" thickBot="1">
      <c r="A157" s="39" t="s">
        <v>39</v>
      </c>
      <c r="B157" s="34" t="s">
        <v>37</v>
      </c>
      <c r="C157" s="34" t="s">
        <v>38</v>
      </c>
      <c r="D157" s="34" t="s">
        <v>702</v>
      </c>
      <c r="E157" s="34" t="s">
        <v>701</v>
      </c>
      <c r="F157" s="60">
        <v>14770</v>
      </c>
      <c r="G157" s="60">
        <v>14770</v>
      </c>
      <c r="H157" s="63" t="s">
        <v>85</v>
      </c>
    </row>
    <row r="158" spans="1:10" s="42" customFormat="1" ht="13.5" thickBot="1">
      <c r="A158" s="85"/>
      <c r="B158" s="86"/>
      <c r="C158" s="86"/>
      <c r="D158" s="86"/>
      <c r="E158" s="86"/>
      <c r="F158" s="103">
        <f>SUM(F157)</f>
        <v>14770</v>
      </c>
      <c r="G158" s="103">
        <f>SUM(G157)</f>
        <v>14770</v>
      </c>
      <c r="H158" s="43"/>
    </row>
    <row r="159" spans="1:10" ht="13.5" thickBot="1">
      <c r="A159" s="39" t="s">
        <v>48</v>
      </c>
      <c r="B159" s="34" t="s">
        <v>46</v>
      </c>
      <c r="C159" s="34" t="s">
        <v>47</v>
      </c>
      <c r="D159" s="34" t="s">
        <v>703</v>
      </c>
      <c r="E159" s="34" t="s">
        <v>701</v>
      </c>
      <c r="F159" s="60">
        <v>40585</v>
      </c>
      <c r="G159" s="60">
        <v>40585</v>
      </c>
      <c r="H159" s="63" t="s">
        <v>85</v>
      </c>
    </row>
    <row r="160" spans="1:10" s="42" customFormat="1" ht="13.5" thickBot="1">
      <c r="A160" s="85"/>
      <c r="B160" s="86"/>
      <c r="C160" s="86"/>
      <c r="D160" s="86"/>
      <c r="E160" s="86"/>
      <c r="F160" s="103">
        <f>SUM(F159)</f>
        <v>40585</v>
      </c>
      <c r="G160" s="103">
        <f>SUM(G159)</f>
        <v>40585</v>
      </c>
      <c r="H160" s="43"/>
    </row>
    <row r="161" spans="1:11" ht="13.5" thickBot="1">
      <c r="A161" s="39" t="s">
        <v>57</v>
      </c>
      <c r="B161" s="34" t="s">
        <v>55</v>
      </c>
      <c r="C161" s="34" t="s">
        <v>56</v>
      </c>
      <c r="D161" s="34" t="s">
        <v>704</v>
      </c>
      <c r="E161" s="34" t="s">
        <v>640</v>
      </c>
      <c r="F161" s="60">
        <v>12240</v>
      </c>
      <c r="G161" s="60">
        <v>12240</v>
      </c>
      <c r="H161" s="63" t="s">
        <v>85</v>
      </c>
    </row>
    <row r="162" spans="1:11" s="42" customFormat="1" ht="13.5" thickBot="1">
      <c r="A162" s="85"/>
      <c r="B162" s="86"/>
      <c r="C162" s="86"/>
      <c r="D162" s="86"/>
      <c r="E162" s="86"/>
      <c r="F162" s="103">
        <f>SUM(F161)</f>
        <v>12240</v>
      </c>
      <c r="G162" s="103">
        <f>SUM(G161)</f>
        <v>12240</v>
      </c>
      <c r="H162" s="43"/>
    </row>
    <row r="163" spans="1:11" ht="13.5" thickBot="1">
      <c r="A163" s="39" t="s">
        <v>92</v>
      </c>
      <c r="B163" s="34" t="s">
        <v>90</v>
      </c>
      <c r="C163" s="34" t="s">
        <v>91</v>
      </c>
      <c r="D163" s="34" t="s">
        <v>293</v>
      </c>
      <c r="E163" s="34" t="s">
        <v>701</v>
      </c>
      <c r="F163" s="60">
        <v>2175</v>
      </c>
      <c r="G163" s="60">
        <v>2175</v>
      </c>
      <c r="H163" s="63" t="s">
        <v>85</v>
      </c>
    </row>
    <row r="164" spans="1:11" s="42" customFormat="1" ht="13.5" thickBot="1">
      <c r="A164" s="85"/>
      <c r="B164" s="86"/>
      <c r="C164" s="86"/>
      <c r="D164" s="86"/>
      <c r="E164" s="86"/>
      <c r="F164" s="103">
        <f>SUM(F163)</f>
        <v>2175</v>
      </c>
      <c r="G164" s="103">
        <f>SUM(G163)</f>
        <v>2175</v>
      </c>
      <c r="H164" s="43"/>
    </row>
    <row r="165" spans="1:11" ht="13.5" thickBot="1">
      <c r="A165" s="45" t="s">
        <v>468</v>
      </c>
      <c r="B165" s="46" t="s">
        <v>466</v>
      </c>
      <c r="C165" s="46" t="s">
        <v>467</v>
      </c>
      <c r="D165" s="46" t="s">
        <v>705</v>
      </c>
      <c r="E165" s="46" t="s">
        <v>701</v>
      </c>
      <c r="F165" s="59">
        <v>4300</v>
      </c>
      <c r="G165" s="59">
        <v>4300</v>
      </c>
      <c r="H165" s="136" t="s">
        <v>85</v>
      </c>
    </row>
    <row r="166" spans="1:11" s="42" customFormat="1" ht="13.5" thickBot="1">
      <c r="A166" s="85"/>
      <c r="B166" s="86"/>
      <c r="C166" s="86"/>
      <c r="D166" s="86"/>
      <c r="E166" s="86"/>
      <c r="F166" s="103">
        <f>SUM(F165)</f>
        <v>4300</v>
      </c>
      <c r="G166" s="103">
        <f>SUM(G165)</f>
        <v>4300</v>
      </c>
      <c r="H166" s="43"/>
    </row>
    <row r="167" spans="1:11" s="42" customFormat="1">
      <c r="A167" s="474" t="s">
        <v>11</v>
      </c>
      <c r="B167" s="475" t="s">
        <v>11</v>
      </c>
      <c r="C167" s="475" t="s">
        <v>11</v>
      </c>
      <c r="D167" s="475" t="s">
        <v>11</v>
      </c>
      <c r="E167" s="475" t="s">
        <v>11</v>
      </c>
      <c r="F167" s="477">
        <f>F154+F156+F158+F160+F162+F164+F166</f>
        <v>180913</v>
      </c>
      <c r="G167" s="477">
        <f>G154+G156+G158+G160+G162+G164+G166</f>
        <v>180913</v>
      </c>
      <c r="H167" s="476" t="s">
        <v>88</v>
      </c>
    </row>
    <row r="171" spans="1:11" s="26" customFormat="1" ht="32.25" customHeight="1">
      <c r="A171" s="497" t="s">
        <v>710</v>
      </c>
      <c r="B171" s="498"/>
      <c r="C171" s="498"/>
      <c r="D171" s="498"/>
      <c r="E171" s="498"/>
      <c r="F171" s="498"/>
      <c r="G171" s="498"/>
      <c r="H171" s="498"/>
      <c r="I171" s="65"/>
      <c r="J171" s="65"/>
      <c r="K171"/>
    </row>
    <row r="172" spans="1:11">
      <c r="F172"/>
      <c r="G172"/>
    </row>
    <row r="173" spans="1:11">
      <c r="F173"/>
      <c r="G173"/>
    </row>
    <row r="174" spans="1:11">
      <c r="F174"/>
      <c r="G174"/>
    </row>
    <row r="175" spans="1:11" ht="13.5" thickBot="1">
      <c r="F175"/>
      <c r="G175"/>
    </row>
    <row r="176" spans="1:11" s="26" customFormat="1" ht="34.5" thickBot="1">
      <c r="A176" s="478" t="s">
        <v>0</v>
      </c>
      <c r="B176" s="479" t="s">
        <v>2</v>
      </c>
      <c r="C176" s="479" t="s">
        <v>1</v>
      </c>
      <c r="D176" s="479" t="s">
        <v>3</v>
      </c>
      <c r="E176" s="479" t="s">
        <v>4</v>
      </c>
      <c r="F176" s="479" t="s">
        <v>5</v>
      </c>
      <c r="G176" s="479" t="s">
        <v>6</v>
      </c>
      <c r="H176" s="480" t="s">
        <v>74</v>
      </c>
    </row>
    <row r="177" spans="1:11" ht="13.5" thickBot="1">
      <c r="A177" s="39" t="s">
        <v>14</v>
      </c>
      <c r="B177" s="34" t="s">
        <v>12</v>
      </c>
      <c r="C177" s="34" t="s">
        <v>13</v>
      </c>
      <c r="D177" s="34" t="s">
        <v>257</v>
      </c>
      <c r="E177" s="34" t="s">
        <v>707</v>
      </c>
      <c r="F177" s="60">
        <v>2748039.48</v>
      </c>
      <c r="G177" s="60">
        <v>2748039.48</v>
      </c>
      <c r="H177" s="63" t="s">
        <v>7</v>
      </c>
    </row>
    <row r="178" spans="1:11" s="42" customFormat="1" ht="13.5" thickBot="1">
      <c r="A178" s="85"/>
      <c r="B178" s="86"/>
      <c r="C178" s="86"/>
      <c r="D178" s="86"/>
      <c r="E178" s="86"/>
      <c r="F178" s="103">
        <f>SUM(F177)</f>
        <v>2748039.48</v>
      </c>
      <c r="G178" s="103">
        <f>SUM(G177)</f>
        <v>2748039.48</v>
      </c>
      <c r="H178" s="43"/>
    </row>
    <row r="179" spans="1:11" ht="13.5" thickBot="1">
      <c r="A179" s="39" t="s">
        <v>17</v>
      </c>
      <c r="B179" s="34" t="s">
        <v>15</v>
      </c>
      <c r="C179" s="34" t="s">
        <v>16</v>
      </c>
      <c r="D179" s="34" t="s">
        <v>708</v>
      </c>
      <c r="E179" s="34" t="s">
        <v>709</v>
      </c>
      <c r="F179" s="60">
        <v>558741.49</v>
      </c>
      <c r="G179" s="60">
        <v>558741.49</v>
      </c>
      <c r="H179" s="63" t="s">
        <v>7</v>
      </c>
    </row>
    <row r="180" spans="1:11" s="42" customFormat="1" ht="13.5" thickBot="1">
      <c r="A180" s="85"/>
      <c r="B180" s="86"/>
      <c r="C180" s="86"/>
      <c r="D180" s="86"/>
      <c r="E180" s="86"/>
      <c r="F180" s="103">
        <f>SUM(F179)</f>
        <v>558741.49</v>
      </c>
      <c r="G180" s="103">
        <f>SUM(G179)</f>
        <v>558741.49</v>
      </c>
      <c r="H180" s="43"/>
    </row>
    <row r="181" spans="1:11" s="42" customFormat="1" ht="13.5" thickBot="1">
      <c r="A181" s="83" t="s">
        <v>11</v>
      </c>
      <c r="B181" s="84" t="s">
        <v>11</v>
      </c>
      <c r="C181" s="84" t="s">
        <v>11</v>
      </c>
      <c r="D181" s="84" t="s">
        <v>11</v>
      </c>
      <c r="E181" s="84" t="s">
        <v>11</v>
      </c>
      <c r="F181" s="64">
        <f>F178+F180</f>
        <v>3306780.9699999997</v>
      </c>
      <c r="G181" s="64">
        <f>G178+G180</f>
        <v>3306780.9699999997</v>
      </c>
      <c r="H181" s="81" t="s">
        <v>88</v>
      </c>
      <c r="K181" s="278"/>
    </row>
    <row r="186" spans="1:11" s="26" customFormat="1" ht="32.25" customHeight="1">
      <c r="A186" s="497" t="s">
        <v>710</v>
      </c>
      <c r="B186" s="498"/>
      <c r="C186" s="498"/>
      <c r="D186" s="498"/>
      <c r="E186" s="498"/>
      <c r="F186" s="498"/>
      <c r="G186" s="498"/>
      <c r="H186" s="498"/>
      <c r="I186" s="65"/>
      <c r="J186" s="65"/>
      <c r="K186"/>
    </row>
    <row r="187" spans="1:11">
      <c r="E187"/>
      <c r="F187"/>
      <c r="G187"/>
    </row>
    <row r="188" spans="1:11">
      <c r="E188"/>
      <c r="F188"/>
      <c r="G188"/>
    </row>
    <row r="189" spans="1:11">
      <c r="E189"/>
      <c r="F189"/>
      <c r="G189"/>
    </row>
    <row r="190" spans="1:11" s="224" customFormat="1" ht="13.5" thickBot="1">
      <c r="A190" s="26"/>
      <c r="B190" s="26"/>
      <c r="C190" s="26"/>
      <c r="D190" s="26"/>
    </row>
    <row r="191" spans="1:11" s="405" customFormat="1" ht="34.5" thickBot="1">
      <c r="A191" s="482" t="s">
        <v>0</v>
      </c>
      <c r="B191" s="483" t="s">
        <v>2</v>
      </c>
      <c r="C191" s="483" t="s">
        <v>1</v>
      </c>
      <c r="D191" s="483" t="s">
        <v>4</v>
      </c>
      <c r="E191" s="483" t="s">
        <v>5</v>
      </c>
      <c r="F191" s="483" t="s">
        <v>6</v>
      </c>
      <c r="G191" s="483" t="s">
        <v>84</v>
      </c>
      <c r="H191" s="484" t="s">
        <v>74</v>
      </c>
    </row>
    <row r="192" spans="1:11" ht="13.5" thickBot="1">
      <c r="A192" s="39" t="s">
        <v>8</v>
      </c>
      <c r="B192" s="34" t="s">
        <v>10</v>
      </c>
      <c r="C192" s="34" t="s">
        <v>9</v>
      </c>
      <c r="D192" s="34" t="s">
        <v>709</v>
      </c>
      <c r="E192" s="60">
        <v>6040853.1399999997</v>
      </c>
      <c r="F192" s="60">
        <v>1307043.71</v>
      </c>
      <c r="G192" s="238">
        <f>E192-F192</f>
        <v>4733809.43</v>
      </c>
      <c r="H192" s="141" t="s">
        <v>7</v>
      </c>
    </row>
    <row r="193" spans="1:8" ht="13.5" thickBot="1">
      <c r="A193" s="418" t="s">
        <v>11</v>
      </c>
      <c r="B193" s="419" t="s">
        <v>11</v>
      </c>
      <c r="C193" s="419" t="s">
        <v>11</v>
      </c>
      <c r="D193" s="419" t="s">
        <v>11</v>
      </c>
      <c r="E193" s="64">
        <f>SUM(E192)</f>
        <v>6040853.1399999997</v>
      </c>
      <c r="F193" s="64">
        <f t="shared" ref="F193:G193" si="1">SUM(F192)</f>
        <v>1307043.71</v>
      </c>
      <c r="G193" s="64">
        <f t="shared" si="1"/>
        <v>4733809.43</v>
      </c>
      <c r="H193" s="481"/>
    </row>
    <row r="197" spans="1:8">
      <c r="E197" s="42" t="s">
        <v>748</v>
      </c>
      <c r="F197" s="503">
        <f>F193+G181+G140+G100+G53+G41</f>
        <v>32941226.999999996</v>
      </c>
    </row>
  </sheetData>
  <mergeCells count="7">
    <mergeCell ref="A171:H171"/>
    <mergeCell ref="A186:H186"/>
    <mergeCell ref="A6:H6"/>
    <mergeCell ref="A44:J44"/>
    <mergeCell ref="A58:H58"/>
    <mergeCell ref="A105:H105"/>
    <mergeCell ref="A147:H147"/>
  </mergeCells>
  <pageMargins left="0.17" right="0.17" top="0.17" bottom="0.17" header="0.17" footer="0.17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DanaP</dc:creator>
  <cp:lastModifiedBy>dana.pantea</cp:lastModifiedBy>
  <cp:lastPrinted>2023-10-16T10:26:50Z</cp:lastPrinted>
  <dcterms:created xsi:type="dcterms:W3CDTF">2015-11-11T09:35:33Z</dcterms:created>
  <dcterms:modified xsi:type="dcterms:W3CDTF">2023-10-20T08:23:31Z</dcterms:modified>
</cp:coreProperties>
</file>